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ilisateur\Documents\SLHS\"/>
    </mc:Choice>
  </mc:AlternateContent>
  <bookViews>
    <workbookView xWindow="0" yWindow="0" windowWidth="12960" windowHeight="7755" firstSheet="89" activeTab="90"/>
  </bookViews>
  <sheets>
    <sheet name="PetroYaraService" sheetId="103" r:id="rId1"/>
    <sheet name="Consommation Lakan Lakan" sheetId="80" r:id="rId2"/>
    <sheet name="Consommation Pétro Yara Service" sheetId="5" r:id="rId3"/>
    <sheet name="Consommation GDS" sheetId="104" r:id="rId4"/>
    <sheet name="Consommation Tiebilen N'daou" sheetId="118" r:id="rId5"/>
    <sheet name="Consommation Petit Barou" sheetId="123" r:id="rId6"/>
    <sheet name="Consommation DoubayaTrans" sheetId="119" r:id="rId7"/>
    <sheet name="Conso Abba Diawara" sheetId="160" r:id="rId8"/>
    <sheet name="Conso Abba Diawara 02" sheetId="172" r:id="rId9"/>
    <sheet name="Conso Laka Lakan" sheetId="173" r:id="rId10"/>
    <sheet name="Consommation Baydi Yara" sheetId="164" r:id="rId11"/>
    <sheet name="Consommation Bamadou Golfa" sheetId="157" r:id="rId12"/>
    <sheet name="Consommation Lk Holding" sheetId="131" r:id="rId13"/>
    <sheet name="CompteDoubayaTrans" sheetId="36" r:id="rId14"/>
    <sheet name="Compte vente Doubaya" sheetId="14" r:id="rId15"/>
    <sheet name="Consommation Bani Kayes" sheetId="72" r:id="rId16"/>
    <sheet name="Mohamed Kénieba" sheetId="3" r:id="rId17"/>
    <sheet name="Mohamed Fofana" sheetId="4" r:id="rId18"/>
    <sheet name="TransportDoubayaTrans" sheetId="28" r:id="rId19"/>
    <sheet name="Consommation Simbala Koita" sheetId="133" r:id="rId20"/>
    <sheet name="Transport GDS" sheetId="105" r:id="rId21"/>
    <sheet name="Bamadou Golfa Compensation" sheetId="35" r:id="rId22"/>
    <sheet name="Bamadou Golfa" sheetId="102" r:id="rId23"/>
    <sheet name="Compte Transport Doubaya" sheetId="18" r:id="rId24"/>
    <sheet name="Compte Achat Doubaya" sheetId="7" r:id="rId25"/>
    <sheet name="CompteReliquatDoubaya" sheetId="47" r:id="rId26"/>
    <sheet name="LK Holding" sheetId="91" r:id="rId27"/>
    <sheet name="LK Holding vente" sheetId="170" r:id="rId28"/>
    <sheet name="Reliquat LK Holding" sheetId="148" r:id="rId29"/>
    <sheet name="LK Holding Compensation" sheetId="92" r:id="rId30"/>
    <sheet name="Paiement de Pétro yara service" sheetId="8" r:id="rId31"/>
    <sheet name="14 Camions Pétro yara service" sheetId="9" r:id="rId32"/>
    <sheet name="Compte Dembélé Transporteur" sheetId="10" r:id="rId33"/>
    <sheet name="Compte EURO LK HOLDING" sheetId="11" r:id="rId34"/>
    <sheet name="Compte Filani" sheetId="12" r:id="rId35"/>
    <sheet name="Halid TLC" sheetId="144" r:id="rId36"/>
    <sheet name="Compensation Halid TLC" sheetId="166" r:id="rId37"/>
    <sheet name="Compte Mohamed TLC" sheetId="16" r:id="rId38"/>
    <sheet name="Oumar TLC" sheetId="20" r:id="rId39"/>
    <sheet name="Compte versement Adou" sheetId="17" r:id="rId40"/>
    <sheet name="SoyaGolfaBorozo" sheetId="21" r:id="rId41"/>
    <sheet name="Compensation Soya Golfa Borozo" sheetId="186" r:id="rId42"/>
    <sheet name="Adou Konaté Aout 27 super" sheetId="165" r:id="rId43"/>
    <sheet name="Adou Konaté 11 Gasoil" sheetId="167" r:id="rId44"/>
    <sheet name="Adou Konaté 10 Super" sheetId="169" r:id="rId45"/>
    <sheet name="Adou Konaté 16 Gasoil" sheetId="178" r:id="rId46"/>
    <sheet name="Adou Konaté 5 Super" sheetId="189" r:id="rId47"/>
    <sheet name="Corridor 14 Super" sheetId="181" r:id="rId48"/>
    <sheet name="Balka oil" sheetId="188" r:id="rId49"/>
    <sheet name="CompteVersementAdouKonaté" sheetId="31" r:id="rId50"/>
    <sheet name="Toumani Brigo" sheetId="27" r:id="rId51"/>
    <sheet name="Boubacar Touré Doukabougou" sheetId="29" r:id="rId52"/>
    <sheet name="TransportPétroNdiayeService" sheetId="32" r:id="rId53"/>
    <sheet name="Corridor Transport" sheetId="33" r:id="rId54"/>
    <sheet name="Corridor" sheetId="54" r:id="rId55"/>
    <sheet name="Vieux" sheetId="34" r:id="rId56"/>
    <sheet name="Epargne Diomo Daff" sheetId="38" r:id="rId57"/>
    <sheet name="Crédit Amadou Lah" sheetId="68" r:id="rId58"/>
    <sheet name="Bareima Dramera" sheetId="39" r:id="rId59"/>
    <sheet name="Compensation Bareima Dramera" sheetId="162" r:id="rId60"/>
    <sheet name="Amadou Lah" sheetId="40" r:id="rId61"/>
    <sheet name="Amss Lah" sheetId="41" r:id="rId62"/>
    <sheet name="Lakan Lakan" sheetId="132" r:id="rId63"/>
    <sheet name="Lakan Lakan Super 09" sheetId="194" r:id="rId64"/>
    <sheet name="RecapPaiementsLakanLakan" sheetId="111" r:id="rId65"/>
    <sheet name="Amadi Niangadou" sheetId="43" r:id="rId66"/>
    <sheet name="Baissou Dramera" sheetId="48" r:id="rId67"/>
    <sheet name="Bouramassy Kolondjeba" sheetId="49" r:id="rId68"/>
    <sheet name="Demba Lah" sheetId="50" r:id="rId69"/>
    <sheet name="Lampar" sheetId="51" r:id="rId70"/>
    <sheet name="Compensation Bah Dramera" sheetId="79" r:id="rId71"/>
    <sheet name="Bah Dramera vente" sheetId="94" r:id="rId72"/>
    <sheet name="Bah Dramera achat" sheetId="142" r:id="rId73"/>
    <sheet name="Bassana Daff " sheetId="56" r:id="rId74"/>
    <sheet name="Amadou Bathily" sheetId="58" r:id="rId75"/>
    <sheet name="Babaco Bathily" sheetId="59" r:id="rId76"/>
    <sheet name="Moussa Diallo Kénieba" sheetId="62" r:id="rId77"/>
    <sheet name="Daouda Bassoum" sheetId="66" r:id="rId78"/>
    <sheet name="Compensation Daouda Bassoum" sheetId="149" r:id="rId79"/>
    <sheet name="Makan Bah Kenieba" sheetId="69" r:id="rId80"/>
    <sheet name="Bani Kayes" sheetId="70" r:id="rId81"/>
    <sheet name="Diallo Kayes" sheetId="71" r:id="rId82"/>
    <sheet name="Toga Yatasaye" sheetId="74" r:id="rId83"/>
    <sheet name="Kaou Djigue" sheetId="75" r:id="rId84"/>
    <sheet name="Dramera Dramane" sheetId="83" r:id="rId85"/>
    <sheet name="Djibi Bongo" sheetId="84" r:id="rId86"/>
    <sheet name="Boubacar Golfa" sheetId="85" r:id="rId87"/>
    <sheet name="Dia Keniéba" sheetId="93" r:id="rId88"/>
    <sheet name="Bafitini" sheetId="98" r:id="rId89"/>
    <sheet name="Badjai" sheetId="99" r:id="rId90"/>
    <sheet name="Chinoi Golfa Kenieba" sheetId="114" r:id="rId91"/>
    <sheet name="Chinoi Golfa Bamako" sheetId="143" r:id="rId92"/>
    <sheet name="Simbala Koita" sheetId="125" r:id="rId93"/>
    <sheet name="Baydi Yara" sheetId="126" r:id="rId94"/>
    <sheet name="Djibi Karagnara" sheetId="129" r:id="rId95"/>
    <sheet name="Ben papi" sheetId="137" r:id="rId96"/>
    <sheet name="Mamabou Bathily" sheetId="139" r:id="rId97"/>
    <sheet name="Bamaye Dramera" sheetId="141" r:id="rId98"/>
    <sheet name="Abdoulaye N'diaye" sheetId="145" r:id="rId99"/>
    <sheet name="Cheick Oumar Bassoum" sheetId="146" r:id="rId100"/>
    <sheet name="Fode N'diaye" sheetId="154" r:id="rId101"/>
    <sheet name="Compensation Fodé N'diaye" sheetId="156" r:id="rId102"/>
    <sheet name="Adou Konaté" sheetId="163" r:id="rId103"/>
    <sheet name="Compensation Adou Konaté" sheetId="184" r:id="rId104"/>
    <sheet name="Sissoko" sheetId="171" r:id="rId105"/>
    <sheet name="Petro Golf" sheetId="174" r:id="rId106"/>
    <sheet name="Mohamed Bathily" sheetId="183" r:id="rId107"/>
    <sheet name="Yara" sheetId="185" r:id="rId108"/>
    <sheet name="Bah Bathily" sheetId="197" r:id="rId10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97" l="1"/>
  <c r="A5" i="197" s="1"/>
  <c r="A6" i="197" s="1"/>
  <c r="A7" i="197" s="1"/>
  <c r="A8" i="197" s="1"/>
  <c r="A9" i="197" s="1"/>
  <c r="A10" i="197" s="1"/>
  <c r="L16" i="197"/>
  <c r="H3" i="197"/>
  <c r="J3" i="197" s="1"/>
  <c r="L13" i="197" l="1"/>
  <c r="M16" i="197"/>
  <c r="N18" i="99"/>
  <c r="L13" i="99"/>
  <c r="L14" i="99"/>
  <c r="L15" i="99"/>
  <c r="L16" i="99"/>
  <c r="J13" i="99"/>
  <c r="J14" i="99"/>
  <c r="J15" i="99"/>
  <c r="J16" i="99"/>
  <c r="J12" i="99"/>
  <c r="L12" i="99"/>
  <c r="H12" i="99"/>
  <c r="H13" i="99"/>
  <c r="H14" i="99"/>
  <c r="H15" i="99"/>
  <c r="H16" i="99"/>
  <c r="A12" i="99"/>
  <c r="A13" i="99" s="1"/>
  <c r="A14" i="99" s="1"/>
  <c r="A15" i="99" s="1"/>
  <c r="A16" i="99" s="1"/>
  <c r="I13" i="178"/>
  <c r="I14" i="178"/>
  <c r="I15" i="178"/>
  <c r="I16" i="178"/>
  <c r="I17" i="178"/>
  <c r="G13" i="178"/>
  <c r="G14" i="178"/>
  <c r="G15" i="178"/>
  <c r="G16" i="178"/>
  <c r="G17" i="178"/>
  <c r="A13" i="178"/>
  <c r="A14" i="178"/>
  <c r="A15" i="178" s="1"/>
  <c r="A16" i="178" s="1"/>
  <c r="A17" i="178" s="1"/>
  <c r="N21" i="99"/>
  <c r="H7" i="114"/>
  <c r="J7" i="114" s="1"/>
  <c r="L7" i="114" s="1"/>
  <c r="N22" i="171"/>
  <c r="G15" i="188"/>
  <c r="G2" i="178"/>
  <c r="M19" i="197" l="1"/>
  <c r="L19" i="197"/>
  <c r="L23" i="178"/>
  <c r="I12" i="178"/>
  <c r="I11" i="178"/>
  <c r="I10" i="178"/>
  <c r="G10" i="178"/>
  <c r="G11" i="178"/>
  <c r="G12" i="178"/>
  <c r="A12" i="178"/>
  <c r="H5" i="114"/>
  <c r="J5" i="114" s="1"/>
  <c r="L5" i="114" s="1"/>
  <c r="H6" i="114"/>
  <c r="J6" i="114" s="1"/>
  <c r="L6" i="114" s="1"/>
  <c r="L11" i="99"/>
  <c r="J11" i="99"/>
  <c r="H11" i="99"/>
  <c r="A11" i="99"/>
  <c r="A5" i="75"/>
  <c r="A6" i="75" s="1"/>
  <c r="A7" i="75" s="1"/>
  <c r="A8" i="75" s="1"/>
  <c r="A9" i="75" s="1"/>
  <c r="A4" i="75"/>
  <c r="L22" i="181"/>
  <c r="A7" i="181"/>
  <c r="A8" i="181" s="1"/>
  <c r="A9" i="181" s="1"/>
  <c r="A10" i="181" s="1"/>
  <c r="A11" i="181" s="1"/>
  <c r="A12" i="181" s="1"/>
  <c r="A13" i="181" s="1"/>
  <c r="A14" i="181" s="1"/>
  <c r="A15" i="181" s="1"/>
  <c r="L16" i="194"/>
  <c r="L19" i="194"/>
  <c r="A8" i="194"/>
  <c r="A9" i="194" s="1"/>
  <c r="A10" i="194" s="1"/>
  <c r="A11" i="194" s="1"/>
  <c r="A4" i="194"/>
  <c r="A5" i="194" s="1"/>
  <c r="A6" i="194" s="1"/>
  <c r="A7" i="194" s="1"/>
  <c r="N16" i="194"/>
  <c r="H11" i="194"/>
  <c r="I11" i="194" s="1"/>
  <c r="K11" i="194" s="1"/>
  <c r="H10" i="194"/>
  <c r="I10" i="194" s="1"/>
  <c r="K10" i="194" s="1"/>
  <c r="H9" i="194"/>
  <c r="I9" i="194" s="1"/>
  <c r="K9" i="194" s="1"/>
  <c r="H8" i="194"/>
  <c r="I8" i="194" s="1"/>
  <c r="K8" i="194" s="1"/>
  <c r="H7" i="194"/>
  <c r="I7" i="194" s="1"/>
  <c r="K7" i="194" s="1"/>
  <c r="H6" i="194"/>
  <c r="I6" i="194" s="1"/>
  <c r="K6" i="194" s="1"/>
  <c r="H5" i="194"/>
  <c r="I5" i="194" s="1"/>
  <c r="K5" i="194" s="1"/>
  <c r="H4" i="194"/>
  <c r="I4" i="194" s="1"/>
  <c r="K4" i="194" s="1"/>
  <c r="H3" i="194"/>
  <c r="I3" i="194" s="1"/>
  <c r="L13" i="194" s="1"/>
  <c r="L44" i="132"/>
  <c r="L47" i="132" s="1"/>
  <c r="F68" i="118"/>
  <c r="F74" i="118"/>
  <c r="G12" i="188"/>
  <c r="G13" i="188"/>
  <c r="G14" i="188"/>
  <c r="A12" i="188"/>
  <c r="A13" i="188"/>
  <c r="A14" i="188" s="1"/>
  <c r="A15" i="188" s="1"/>
  <c r="I6" i="21"/>
  <c r="H6" i="21"/>
  <c r="A9" i="188"/>
  <c r="A10" i="188" s="1"/>
  <c r="A11" i="188" s="1"/>
  <c r="L22" i="194" l="1"/>
  <c r="K3" i="194"/>
  <c r="K6" i="21"/>
  <c r="H16" i="142"/>
  <c r="J16" i="142" s="1"/>
  <c r="H17" i="142"/>
  <c r="J17" i="142" s="1"/>
  <c r="L17" i="142" s="1"/>
  <c r="H18" i="142"/>
  <c r="J18" i="142" s="1"/>
  <c r="L18" i="142" s="1"/>
  <c r="H19" i="142"/>
  <c r="J19" i="142" s="1"/>
  <c r="L19" i="142" s="1"/>
  <c r="L17" i="189"/>
  <c r="L15" i="189"/>
  <c r="G6" i="189"/>
  <c r="I6" i="189" s="1"/>
  <c r="G5" i="189"/>
  <c r="I5" i="189" s="1"/>
  <c r="G4" i="189"/>
  <c r="I4" i="189" s="1"/>
  <c r="G3" i="189"/>
  <c r="I3" i="189" s="1"/>
  <c r="A3" i="189"/>
  <c r="A4" i="189" s="1"/>
  <c r="A5" i="189" s="1"/>
  <c r="A6" i="189" s="1"/>
  <c r="A7" i="189" s="1"/>
  <c r="A8" i="189" s="1"/>
  <c r="A9" i="189" s="1"/>
  <c r="A10" i="189" s="1"/>
  <c r="A11" i="189" s="1"/>
  <c r="G2" i="189"/>
  <c r="I2" i="189" s="1"/>
  <c r="L13" i="189" l="1"/>
  <c r="L19" i="189" s="1"/>
  <c r="N22" i="194"/>
  <c r="L16" i="142"/>
  <c r="L20" i="181"/>
  <c r="J6" i="141"/>
  <c r="N11" i="141" s="1"/>
  <c r="H5" i="141"/>
  <c r="J5" i="141" s="1"/>
  <c r="H6" i="141"/>
  <c r="C484" i="5"/>
  <c r="P38" i="35"/>
  <c r="J15" i="142"/>
  <c r="L15" i="142" s="1"/>
  <c r="H15" i="142"/>
  <c r="G8" i="188"/>
  <c r="G9" i="188"/>
  <c r="G10" i="188"/>
  <c r="G11" i="188"/>
  <c r="P5" i="186"/>
  <c r="L6" i="141" l="1"/>
  <c r="L5" i="141"/>
  <c r="N5" i="186"/>
  <c r="G6" i="188" l="1"/>
  <c r="G7" i="188"/>
  <c r="J8" i="185"/>
  <c r="L8" i="185" s="1"/>
  <c r="J7" i="185"/>
  <c r="L7" i="185" s="1"/>
  <c r="H7" i="185"/>
  <c r="H8" i="185"/>
  <c r="G5" i="188"/>
  <c r="G4" i="188"/>
  <c r="G3" i="188"/>
  <c r="A3" i="188"/>
  <c r="A4" i="188" s="1"/>
  <c r="A5" i="188" s="1"/>
  <c r="A6" i="188" s="1"/>
  <c r="A7" i="188" s="1"/>
  <c r="A8" i="188" s="1"/>
  <c r="G2" i="188"/>
  <c r="H14" i="142"/>
  <c r="J14" i="142" s="1"/>
  <c r="L14" i="142" s="1"/>
  <c r="P4" i="186"/>
  <c r="N4" i="186"/>
  <c r="A4" i="186"/>
  <c r="A5" i="186" s="1"/>
  <c r="A6" i="186" s="1"/>
  <c r="A7" i="186" s="1"/>
  <c r="A8" i="186" s="1"/>
  <c r="A9" i="186" s="1"/>
  <c r="A10" i="186" s="1"/>
  <c r="A11" i="186" s="1"/>
  <c r="A12" i="186" s="1"/>
  <c r="A13" i="186" s="1"/>
  <c r="A14" i="186" s="1"/>
  <c r="A15" i="186" s="1"/>
  <c r="A16" i="186" s="1"/>
  <c r="A17" i="186" s="1"/>
  <c r="A18" i="186" s="1"/>
  <c r="A19" i="186" s="1"/>
  <c r="A20" i="186" s="1"/>
  <c r="P3" i="186"/>
  <c r="U3" i="186" s="1"/>
  <c r="N3" i="186"/>
  <c r="S3" i="186" s="1"/>
  <c r="J5" i="185"/>
  <c r="L5" i="185" s="1"/>
  <c r="J6" i="185"/>
  <c r="L6" i="185" s="1"/>
  <c r="H5" i="185"/>
  <c r="H6" i="185"/>
  <c r="N16" i="185"/>
  <c r="H4" i="185"/>
  <c r="J4" i="185" s="1"/>
  <c r="L4" i="185" s="1"/>
  <c r="A4" i="185"/>
  <c r="A5" i="185" s="1"/>
  <c r="A6" i="185" s="1"/>
  <c r="A7" i="185" s="1"/>
  <c r="A8" i="185" s="1"/>
  <c r="A9" i="185" s="1"/>
  <c r="A10" i="185" s="1"/>
  <c r="H3" i="185"/>
  <c r="J3" i="185" s="1"/>
  <c r="N13" i="185" l="1"/>
  <c r="L3" i="185"/>
  <c r="O16" i="185" s="1"/>
  <c r="P4" i="184"/>
  <c r="P5" i="184"/>
  <c r="N4" i="184"/>
  <c r="N5" i="184"/>
  <c r="N6" i="184"/>
  <c r="A4" i="184"/>
  <c r="A5" i="184" s="1"/>
  <c r="A6" i="184" s="1"/>
  <c r="A8" i="184" s="1"/>
  <c r="A9" i="184" s="1"/>
  <c r="A10" i="184" s="1"/>
  <c r="A11" i="184" s="1"/>
  <c r="A12" i="184" s="1"/>
  <c r="A13" i="184" s="1"/>
  <c r="A14" i="184" s="1"/>
  <c r="A15" i="184" s="1"/>
  <c r="A16" i="184" s="1"/>
  <c r="A17" i="184" s="1"/>
  <c r="A18" i="184" s="1"/>
  <c r="A19" i="184" s="1"/>
  <c r="A20" i="184" s="1"/>
  <c r="A21" i="184" s="1"/>
  <c r="U3" i="184"/>
  <c r="P3" i="184"/>
  <c r="N3" i="184"/>
  <c r="S3" i="184" s="1"/>
  <c r="J3" i="183"/>
  <c r="L3" i="183" s="1"/>
  <c r="H4" i="183"/>
  <c r="J4" i="183" s="1"/>
  <c r="L4" i="183" s="1"/>
  <c r="H3" i="183"/>
  <c r="N16" i="183"/>
  <c r="A4" i="183"/>
  <c r="A5" i="183" s="1"/>
  <c r="A6" i="183" s="1"/>
  <c r="A7" i="183" s="1"/>
  <c r="A8" i="183" s="1"/>
  <c r="A9" i="183" s="1"/>
  <c r="A10" i="183" s="1"/>
  <c r="P35" i="35"/>
  <c r="P36" i="35"/>
  <c r="P37" i="35"/>
  <c r="N36" i="35"/>
  <c r="N37" i="35"/>
  <c r="G482" i="5"/>
  <c r="O16" i="183" l="1"/>
  <c r="N13" i="183"/>
  <c r="O19" i="183" s="1"/>
  <c r="O19" i="185"/>
  <c r="N19" i="185"/>
  <c r="H3" i="137"/>
  <c r="J3" i="137" s="1"/>
  <c r="L3" i="137" s="1"/>
  <c r="N19" i="183" l="1"/>
  <c r="G11" i="181"/>
  <c r="I11" i="181" s="1"/>
  <c r="G12" i="181"/>
  <c r="I12" i="181" s="1"/>
  <c r="G13" i="181"/>
  <c r="I13" i="181" s="1"/>
  <c r="G14" i="181"/>
  <c r="I14" i="181" s="1"/>
  <c r="G15" i="181"/>
  <c r="I15" i="181" s="1"/>
  <c r="G10" i="181"/>
  <c r="I10" i="181" s="1"/>
  <c r="G9" i="181"/>
  <c r="I9" i="181" s="1"/>
  <c r="G8" i="181"/>
  <c r="I8" i="181" s="1"/>
  <c r="G7" i="181"/>
  <c r="I7" i="181" s="1"/>
  <c r="G6" i="181"/>
  <c r="I6" i="181" s="1"/>
  <c r="G5" i="181"/>
  <c r="I5" i="181" s="1"/>
  <c r="G4" i="181"/>
  <c r="I4" i="181" s="1"/>
  <c r="G3" i="181"/>
  <c r="I3" i="181" s="1"/>
  <c r="A3" i="181"/>
  <c r="A4" i="181" s="1"/>
  <c r="A5" i="181" s="1"/>
  <c r="A6" i="181" s="1"/>
  <c r="G2" i="181"/>
  <c r="I2" i="181" s="1"/>
  <c r="G481" i="5"/>
  <c r="N35" i="35"/>
  <c r="N25" i="142"/>
  <c r="N13" i="171"/>
  <c r="H12" i="142"/>
  <c r="J12" i="142" s="1"/>
  <c r="H13" i="142"/>
  <c r="J13" i="142" s="1"/>
  <c r="L13" i="142" s="1"/>
  <c r="N16" i="171"/>
  <c r="C23" i="173"/>
  <c r="D26" i="172"/>
  <c r="L12" i="142" l="1"/>
  <c r="N22" i="142"/>
  <c r="L18" i="181"/>
  <c r="L24" i="181" s="1"/>
  <c r="L21" i="178"/>
  <c r="G9" i="178"/>
  <c r="I9" i="178" s="1"/>
  <c r="G8" i="178"/>
  <c r="I8" i="178" s="1"/>
  <c r="G7" i="178"/>
  <c r="I7" i="178" s="1"/>
  <c r="G6" i="178"/>
  <c r="I6" i="178" s="1"/>
  <c r="G5" i="178"/>
  <c r="I5" i="178" s="1"/>
  <c r="G4" i="178"/>
  <c r="I4" i="178" s="1"/>
  <c r="A4" i="178"/>
  <c r="A5" i="178" s="1"/>
  <c r="A6" i="178" s="1"/>
  <c r="A7" i="178" s="1"/>
  <c r="A8" i="178" s="1"/>
  <c r="A9" i="178" s="1"/>
  <c r="A10" i="178" s="1"/>
  <c r="A11" i="178" s="1"/>
  <c r="G3" i="178"/>
  <c r="I3" i="178" s="1"/>
  <c r="A3" i="178"/>
  <c r="I2" i="178"/>
  <c r="N13" i="114"/>
  <c r="F27" i="164"/>
  <c r="F24" i="164"/>
  <c r="F76" i="123"/>
  <c r="F79" i="123"/>
  <c r="L19" i="178" l="1"/>
  <c r="L27" i="178" s="1"/>
  <c r="G92" i="123"/>
  <c r="G93" i="123"/>
  <c r="G480" i="5"/>
  <c r="G479" i="5"/>
  <c r="G474" i="5" l="1"/>
  <c r="G6" i="164"/>
  <c r="G478" i="5"/>
  <c r="G477" i="5"/>
  <c r="C66" i="118"/>
  <c r="A58" i="118"/>
  <c r="A59" i="118" s="1"/>
  <c r="A60" i="118" s="1"/>
  <c r="A61" i="118" s="1"/>
  <c r="A62" i="118" s="1"/>
  <c r="A63" i="118" s="1"/>
  <c r="A64" i="118" s="1"/>
  <c r="A65" i="118" s="1"/>
  <c r="G57" i="118"/>
  <c r="L8" i="103"/>
  <c r="G476" i="5"/>
  <c r="F98" i="123"/>
  <c r="C96" i="123"/>
  <c r="G91" i="123"/>
  <c r="G90" i="123"/>
  <c r="A90" i="123"/>
  <c r="A91" i="123" s="1"/>
  <c r="A92" i="123" s="1"/>
  <c r="A93" i="123" s="1"/>
  <c r="A94" i="123" s="1"/>
  <c r="A95" i="123" s="1"/>
  <c r="G89" i="123"/>
  <c r="L41" i="132"/>
  <c r="G475" i="5"/>
  <c r="C74" i="123"/>
  <c r="D25" i="157"/>
  <c r="L21" i="103"/>
  <c r="D26" i="173"/>
  <c r="G16" i="173"/>
  <c r="J10" i="99"/>
  <c r="L10" i="99" s="1"/>
  <c r="H10" i="99"/>
  <c r="A10" i="99"/>
  <c r="F104" i="123" l="1"/>
  <c r="I26" i="132"/>
  <c r="K26" i="132" s="1"/>
  <c r="I27" i="132"/>
  <c r="K27" i="132" s="1"/>
  <c r="I28" i="132"/>
  <c r="K28" i="132" s="1"/>
  <c r="H25" i="132"/>
  <c r="I25" i="132" s="1"/>
  <c r="H26" i="132"/>
  <c r="H27" i="132"/>
  <c r="H28" i="132"/>
  <c r="H29" i="132"/>
  <c r="I29" i="132" s="1"/>
  <c r="K29" i="132" s="1"/>
  <c r="H30" i="132"/>
  <c r="I30" i="132" s="1"/>
  <c r="K30" i="132" s="1"/>
  <c r="L4" i="171"/>
  <c r="J4" i="171"/>
  <c r="H4" i="171"/>
  <c r="G473" i="5"/>
  <c r="G471" i="5"/>
  <c r="G472" i="5"/>
  <c r="N16" i="174"/>
  <c r="A4" i="174"/>
  <c r="A5" i="174" s="1"/>
  <c r="A6" i="174" s="1"/>
  <c r="A7" i="174" s="1"/>
  <c r="A8" i="174" s="1"/>
  <c r="A9" i="174" s="1"/>
  <c r="A10" i="174" s="1"/>
  <c r="K25" i="132" l="1"/>
  <c r="N13" i="174"/>
  <c r="N19" i="174" s="1"/>
  <c r="O16" i="174"/>
  <c r="G15" i="173"/>
  <c r="G14" i="173"/>
  <c r="G13" i="173"/>
  <c r="G12" i="173"/>
  <c r="G11" i="173"/>
  <c r="G10" i="173"/>
  <c r="G9" i="173"/>
  <c r="G8" i="173"/>
  <c r="G7" i="173"/>
  <c r="A7" i="173"/>
  <c r="A8" i="173" s="1"/>
  <c r="A9" i="173" s="1"/>
  <c r="A10" i="173" s="1"/>
  <c r="A11" i="173" s="1"/>
  <c r="A12" i="173" s="1"/>
  <c r="A13" i="173" s="1"/>
  <c r="A14" i="173" s="1"/>
  <c r="A15" i="173" s="1"/>
  <c r="A16" i="173" s="1"/>
  <c r="A17" i="173" s="1"/>
  <c r="A18" i="173" s="1"/>
  <c r="A19" i="173" s="1"/>
  <c r="A20" i="173" s="1"/>
  <c r="A21" i="173" s="1"/>
  <c r="A22" i="173" s="1"/>
  <c r="G6" i="173"/>
  <c r="G6" i="172"/>
  <c r="C23" i="172"/>
  <c r="G15" i="172"/>
  <c r="G14" i="172"/>
  <c r="G13" i="172"/>
  <c r="G12" i="172"/>
  <c r="G11" i="172"/>
  <c r="G10" i="172"/>
  <c r="G9" i="172"/>
  <c r="G8" i="172"/>
  <c r="G7" i="172"/>
  <c r="A7" i="172"/>
  <c r="A8" i="172" s="1"/>
  <c r="A9" i="172" s="1"/>
  <c r="A10" i="172" s="1"/>
  <c r="A11" i="172" s="1"/>
  <c r="A12" i="172" s="1"/>
  <c r="A13" i="172" s="1"/>
  <c r="A14" i="172" s="1"/>
  <c r="A15" i="172" s="1"/>
  <c r="A16" i="172" s="1"/>
  <c r="A17" i="172" s="1"/>
  <c r="A18" i="172" s="1"/>
  <c r="A19" i="172" s="1"/>
  <c r="A20" i="172" s="1"/>
  <c r="A21" i="172" s="1"/>
  <c r="A22" i="172" s="1"/>
  <c r="O19" i="174" l="1"/>
  <c r="A4" i="171"/>
  <c r="A5" i="171" s="1"/>
  <c r="A6" i="171" s="1"/>
  <c r="A7" i="171" s="1"/>
  <c r="A8" i="171" s="1"/>
  <c r="A9" i="171" s="1"/>
  <c r="A10" i="171" s="1"/>
  <c r="H3" i="171"/>
  <c r="J3" i="171" s="1"/>
  <c r="L3" i="171" l="1"/>
  <c r="O16" i="171" s="1"/>
  <c r="O22" i="171" l="1"/>
  <c r="K19" i="85" l="1"/>
  <c r="H5" i="102" l="1"/>
  <c r="J5" i="102" s="1"/>
  <c r="L5" i="102" s="1"/>
  <c r="P9" i="149"/>
  <c r="P33" i="35" l="1"/>
  <c r="N33" i="35"/>
  <c r="A33" i="35"/>
  <c r="H3" i="85"/>
  <c r="J3" i="85" s="1"/>
  <c r="A4" i="85"/>
  <c r="A5" i="85" s="1"/>
  <c r="A6" i="85" s="1"/>
  <c r="A7" i="85" s="1"/>
  <c r="A8" i="85" s="1"/>
  <c r="A9" i="85" s="1"/>
  <c r="A10" i="85" s="1"/>
  <c r="A11" i="85" s="1"/>
  <c r="A12" i="85" s="1"/>
  <c r="L3" i="85" l="1"/>
  <c r="K16" i="85"/>
  <c r="K22" i="85" s="1"/>
  <c r="L33" i="165"/>
  <c r="G470" i="5" l="1"/>
  <c r="G469" i="5"/>
  <c r="L17" i="169" l="1"/>
  <c r="I8" i="169"/>
  <c r="I10" i="169"/>
  <c r="G7" i="169"/>
  <c r="I7" i="169" s="1"/>
  <c r="G8" i="169"/>
  <c r="G9" i="169"/>
  <c r="I9" i="169" s="1"/>
  <c r="G10" i="169"/>
  <c r="G11" i="169"/>
  <c r="I11" i="169" s="1"/>
  <c r="A7" i="169"/>
  <c r="A8" i="169"/>
  <c r="A9" i="169" s="1"/>
  <c r="A10" i="169" s="1"/>
  <c r="A11" i="169" s="1"/>
  <c r="H31" i="132"/>
  <c r="I31" i="132" s="1"/>
  <c r="K31" i="132" s="1"/>
  <c r="M12" i="170" l="1"/>
  <c r="L12" i="170"/>
  <c r="A4" i="170"/>
  <c r="A5" i="170" s="1"/>
  <c r="A6" i="170" s="1"/>
  <c r="L9" i="170" l="1"/>
  <c r="L15" i="170" s="1"/>
  <c r="G3" i="169"/>
  <c r="I3" i="169" s="1"/>
  <c r="G4" i="169"/>
  <c r="I4" i="169" s="1"/>
  <c r="G5" i="169"/>
  <c r="I5" i="169" s="1"/>
  <c r="G6" i="169"/>
  <c r="I6" i="169" s="1"/>
  <c r="L15" i="169"/>
  <c r="A3" i="169"/>
  <c r="A4" i="169" s="1"/>
  <c r="A5" i="169" s="1"/>
  <c r="A6" i="169" s="1"/>
  <c r="G2" i="169"/>
  <c r="I2" i="169" s="1"/>
  <c r="N11" i="145"/>
  <c r="H24" i="132"/>
  <c r="I24" i="132" s="1"/>
  <c r="L14" i="167"/>
  <c r="L18" i="167"/>
  <c r="H23" i="132"/>
  <c r="I23" i="132" s="1"/>
  <c r="H10" i="142"/>
  <c r="J10" i="142" s="1"/>
  <c r="L10" i="142" s="1"/>
  <c r="H11" i="142"/>
  <c r="J11" i="142" s="1"/>
  <c r="L11" i="142" s="1"/>
  <c r="L20" i="167"/>
  <c r="G12" i="167"/>
  <c r="I12" i="167" s="1"/>
  <c r="A12" i="167"/>
  <c r="N16" i="3"/>
  <c r="H7" i="142"/>
  <c r="J7" i="142" s="1"/>
  <c r="H8" i="142"/>
  <c r="J8" i="142" s="1"/>
  <c r="L8" i="142" s="1"/>
  <c r="H9" i="142"/>
  <c r="J9" i="142" s="1"/>
  <c r="L9" i="142" s="1"/>
  <c r="L16" i="167"/>
  <c r="L22" i="167" s="1"/>
  <c r="G11" i="167"/>
  <c r="I11" i="167" s="1"/>
  <c r="G10" i="167"/>
  <c r="I10" i="167" s="1"/>
  <c r="G9" i="167"/>
  <c r="I9" i="167" s="1"/>
  <c r="G8" i="167"/>
  <c r="I8" i="167" s="1"/>
  <c r="G7" i="167"/>
  <c r="I7" i="167" s="1"/>
  <c r="G6" i="167"/>
  <c r="I6" i="167" s="1"/>
  <c r="G5" i="167"/>
  <c r="I5" i="167" s="1"/>
  <c r="G4" i="167"/>
  <c r="I4" i="167" s="1"/>
  <c r="A4" i="167"/>
  <c r="A5" i="167" s="1"/>
  <c r="A6" i="167" s="1"/>
  <c r="A7" i="167" s="1"/>
  <c r="A8" i="167" s="1"/>
  <c r="A9" i="167" s="1"/>
  <c r="A10" i="167" s="1"/>
  <c r="A11" i="167" s="1"/>
  <c r="G3" i="167"/>
  <c r="I3" i="167" s="1"/>
  <c r="A3" i="167"/>
  <c r="G2" i="167"/>
  <c r="I2" i="167" s="1"/>
  <c r="A4" i="103"/>
  <c r="H4" i="142"/>
  <c r="J4" i="142" s="1"/>
  <c r="L4" i="142" s="1"/>
  <c r="H5" i="142"/>
  <c r="J5" i="142" s="1"/>
  <c r="L5" i="142" s="1"/>
  <c r="H6" i="142"/>
  <c r="J6" i="142" s="1"/>
  <c r="L6" i="142" s="1"/>
  <c r="H3" i="142"/>
  <c r="J3" i="142" s="1"/>
  <c r="H6" i="163"/>
  <c r="J6" i="163" s="1"/>
  <c r="L6" i="163" s="1"/>
  <c r="U4" i="166"/>
  <c r="S4" i="166"/>
  <c r="P4" i="166"/>
  <c r="N4" i="166"/>
  <c r="L3" i="142" l="1"/>
  <c r="L13" i="169"/>
  <c r="L19" i="169" s="1"/>
  <c r="L7" i="142"/>
  <c r="K23" i="132"/>
  <c r="K24" i="132"/>
  <c r="N11" i="163"/>
  <c r="P32" i="79"/>
  <c r="A6" i="166" l="1"/>
  <c r="A7" i="166" s="1"/>
  <c r="A8" i="166" s="1"/>
  <c r="A9" i="166" s="1"/>
  <c r="A10" i="166" s="1"/>
  <c r="A11" i="166" s="1"/>
  <c r="A12" i="166" s="1"/>
  <c r="A13" i="166" s="1"/>
  <c r="A14" i="166" s="1"/>
  <c r="A15" i="166" s="1"/>
  <c r="A16" i="166" s="1"/>
  <c r="A17" i="166" s="1"/>
  <c r="A18" i="166" s="1"/>
  <c r="A19" i="166" s="1"/>
  <c r="A20" i="166" s="1"/>
  <c r="A5" i="166"/>
  <c r="A4" i="166"/>
  <c r="U3" i="166"/>
  <c r="Q29" i="166" s="1"/>
  <c r="P3" i="166"/>
  <c r="N3" i="166"/>
  <c r="S3" i="166" s="1"/>
  <c r="Q26" i="166" s="1"/>
  <c r="N14" i="154"/>
  <c r="N11" i="154"/>
  <c r="P7" i="92"/>
  <c r="A5" i="3"/>
  <c r="A6" i="3"/>
  <c r="A7" i="3" s="1"/>
  <c r="A4" i="3"/>
  <c r="Q35" i="166" l="1"/>
  <c r="N14" i="145"/>
  <c r="H5" i="145"/>
  <c r="J5" i="145" s="1"/>
  <c r="P4" i="92"/>
  <c r="P5" i="92"/>
  <c r="P6" i="92"/>
  <c r="N4" i="92"/>
  <c r="N5" i="92"/>
  <c r="N6" i="92"/>
  <c r="H15" i="132"/>
  <c r="I15" i="132" s="1"/>
  <c r="H16" i="132"/>
  <c r="I16" i="132" s="1"/>
  <c r="K16" i="132" s="1"/>
  <c r="H17" i="132"/>
  <c r="I17" i="132" s="1"/>
  <c r="K17" i="132" s="1"/>
  <c r="H18" i="132"/>
  <c r="I18" i="132" s="1"/>
  <c r="H19" i="132"/>
  <c r="I19" i="132" s="1"/>
  <c r="K19" i="132" s="1"/>
  <c r="H20" i="132"/>
  <c r="I20" i="132" s="1"/>
  <c r="K20" i="132" s="1"/>
  <c r="H21" i="132"/>
  <c r="I21" i="132" s="1"/>
  <c r="K21" i="132" s="1"/>
  <c r="H22" i="132"/>
  <c r="I22" i="132" s="1"/>
  <c r="K22" i="132" s="1"/>
  <c r="K18" i="132" l="1"/>
  <c r="L5" i="145"/>
  <c r="N17" i="145"/>
  <c r="K15" i="132"/>
  <c r="H4" i="103"/>
  <c r="J4" i="103" s="1"/>
  <c r="L4" i="103" s="1"/>
  <c r="H5" i="103"/>
  <c r="J5" i="103" s="1"/>
  <c r="L5" i="103" s="1"/>
  <c r="H6" i="103"/>
  <c r="J6" i="103" s="1"/>
  <c r="L6" i="103" s="1"/>
  <c r="H7" i="103"/>
  <c r="J7" i="103" s="1"/>
  <c r="L7" i="103" s="1"/>
  <c r="H8" i="103"/>
  <c r="J8" i="103" s="1"/>
  <c r="H5" i="3" l="1"/>
  <c r="J5" i="3" s="1"/>
  <c r="H6" i="3"/>
  <c r="J6" i="3" s="1"/>
  <c r="L6" i="3" s="1"/>
  <c r="H7" i="3"/>
  <c r="J7" i="3" s="1"/>
  <c r="L7" i="3" s="1"/>
  <c r="L35" i="165"/>
  <c r="G17" i="165"/>
  <c r="I17" i="165" s="1"/>
  <c r="G18" i="165"/>
  <c r="I18" i="165" s="1"/>
  <c r="G19" i="165"/>
  <c r="I19" i="165" s="1"/>
  <c r="G20" i="165"/>
  <c r="I20" i="165" s="1"/>
  <c r="G21" i="165"/>
  <c r="I21" i="165" s="1"/>
  <c r="G22" i="165"/>
  <c r="I22" i="165" s="1"/>
  <c r="G23" i="165"/>
  <c r="I23" i="165" s="1"/>
  <c r="G24" i="165"/>
  <c r="I24" i="165" s="1"/>
  <c r="G25" i="165"/>
  <c r="I25" i="165" s="1"/>
  <c r="G26" i="165"/>
  <c r="I26" i="165" s="1"/>
  <c r="G27" i="165"/>
  <c r="I27" i="165" s="1"/>
  <c r="G28" i="165"/>
  <c r="I28" i="165" s="1"/>
  <c r="A27" i="165"/>
  <c r="A28" i="165"/>
  <c r="A17" i="165"/>
  <c r="A18" i="165" s="1"/>
  <c r="A19" i="165" s="1"/>
  <c r="A20" i="165" s="1"/>
  <c r="A21" i="165" s="1"/>
  <c r="A22" i="165" s="1"/>
  <c r="A23" i="165" s="1"/>
  <c r="A24" i="165" s="1"/>
  <c r="A25" i="165" s="1"/>
  <c r="A26" i="165" s="1"/>
  <c r="L5" i="3" l="1"/>
  <c r="H14" i="132"/>
  <c r="I14" i="132" s="1"/>
  <c r="U5" i="162"/>
  <c r="U6" i="162"/>
  <c r="R3" i="162"/>
  <c r="R4" i="162"/>
  <c r="R5" i="162"/>
  <c r="W5" i="162" s="1"/>
  <c r="R6" i="162"/>
  <c r="W6" i="162" s="1"/>
  <c r="R7" i="162"/>
  <c r="W7" i="162" s="1"/>
  <c r="P5" i="162"/>
  <c r="P6" i="162"/>
  <c r="P7" i="162"/>
  <c r="U7" i="162" s="1"/>
  <c r="K14" i="132" l="1"/>
  <c r="G3" i="165"/>
  <c r="I3" i="165" s="1"/>
  <c r="G4" i="165"/>
  <c r="I4" i="165" s="1"/>
  <c r="G5" i="165"/>
  <c r="I5" i="165" s="1"/>
  <c r="G6" i="165"/>
  <c r="I6" i="165" s="1"/>
  <c r="G7" i="165"/>
  <c r="I7" i="165" s="1"/>
  <c r="G8" i="165"/>
  <c r="I8" i="165" s="1"/>
  <c r="G9" i="165"/>
  <c r="I9" i="165" s="1"/>
  <c r="G10" i="165"/>
  <c r="I10" i="165" s="1"/>
  <c r="G11" i="165"/>
  <c r="I11" i="165" s="1"/>
  <c r="G12" i="165"/>
  <c r="I12" i="165" s="1"/>
  <c r="G13" i="165"/>
  <c r="I13" i="165" s="1"/>
  <c r="G14" i="165"/>
  <c r="I14" i="165" s="1"/>
  <c r="G15" i="165"/>
  <c r="I15" i="165" s="1"/>
  <c r="G16" i="165"/>
  <c r="I16" i="165" s="1"/>
  <c r="G2" i="165"/>
  <c r="I2" i="165" s="1"/>
  <c r="A3" i="165"/>
  <c r="A4" i="165" s="1"/>
  <c r="A5" i="165" s="1"/>
  <c r="A6" i="165" s="1"/>
  <c r="A7" i="165" s="1"/>
  <c r="A8" i="165" s="1"/>
  <c r="A9" i="165" s="1"/>
  <c r="A10" i="165" s="1"/>
  <c r="A11" i="165" s="1"/>
  <c r="A12" i="165" s="1"/>
  <c r="A13" i="165" s="1"/>
  <c r="A14" i="165" s="1"/>
  <c r="A15" i="165" s="1"/>
  <c r="A16" i="165" s="1"/>
  <c r="P8" i="149"/>
  <c r="N8" i="149"/>
  <c r="C19" i="164"/>
  <c r="A6" i="164"/>
  <c r="A7" i="164" s="1"/>
  <c r="A8" i="164" s="1"/>
  <c r="A9" i="164" s="1"/>
  <c r="A10" i="164" s="1"/>
  <c r="A11" i="164" s="1"/>
  <c r="A12" i="164" s="1"/>
  <c r="A13" i="164" s="1"/>
  <c r="A14" i="164" s="1"/>
  <c r="A15" i="164" s="1"/>
  <c r="A16" i="164" s="1"/>
  <c r="A17" i="164" s="1"/>
  <c r="A18" i="164" s="1"/>
  <c r="G5" i="164"/>
  <c r="F21" i="164" s="1"/>
  <c r="A469" i="5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G468" i="5"/>
  <c r="F486" i="5" s="1"/>
  <c r="L31" i="165" l="1"/>
  <c r="L37" i="165"/>
  <c r="L4" i="163"/>
  <c r="L5" i="163"/>
  <c r="J4" i="163"/>
  <c r="J5" i="163"/>
  <c r="H4" i="163"/>
  <c r="H5" i="163"/>
  <c r="O14" i="163"/>
  <c r="N14" i="163"/>
  <c r="A4" i="163"/>
  <c r="A5" i="163" s="1"/>
  <c r="A6" i="163" s="1"/>
  <c r="A7" i="163" s="1"/>
  <c r="A8" i="163" s="1"/>
  <c r="J3" i="163"/>
  <c r="H3" i="163"/>
  <c r="H13" i="132"/>
  <c r="I13" i="132" s="1"/>
  <c r="K13" i="132" s="1"/>
  <c r="H12" i="132"/>
  <c r="I12" i="132" s="1"/>
  <c r="K12" i="132" s="1"/>
  <c r="H11" i="132"/>
  <c r="I11" i="132" s="1"/>
  <c r="K11" i="132" s="1"/>
  <c r="H10" i="132"/>
  <c r="I10" i="132" s="1"/>
  <c r="K10" i="132" s="1"/>
  <c r="H9" i="132"/>
  <c r="I9" i="132" s="1"/>
  <c r="K9" i="132" s="1"/>
  <c r="H8" i="132"/>
  <c r="I8" i="132" s="1"/>
  <c r="K8" i="132" l="1"/>
  <c r="O17" i="163"/>
  <c r="N17" i="163"/>
  <c r="L3" i="163"/>
  <c r="F43" i="118"/>
  <c r="F49" i="118" s="1"/>
  <c r="C457" i="5" l="1"/>
  <c r="A5" i="162"/>
  <c r="A6" i="162" s="1"/>
  <c r="A7" i="162" s="1"/>
  <c r="A8" i="162" s="1"/>
  <c r="A9" i="162" s="1"/>
  <c r="W4" i="162"/>
  <c r="P4" i="162"/>
  <c r="U4" i="162" s="1"/>
  <c r="A4" i="162"/>
  <c r="W3" i="162"/>
  <c r="P3" i="162"/>
  <c r="U3" i="162" s="1"/>
  <c r="G456" i="5"/>
  <c r="A10" i="162" l="1"/>
  <c r="A11" i="162" s="1"/>
  <c r="A12" i="162" s="1"/>
  <c r="A13" i="162" s="1"/>
  <c r="A14" i="162" s="1"/>
  <c r="A15" i="162" s="1"/>
  <c r="A16" i="162" s="1"/>
  <c r="A17" i="162" s="1"/>
  <c r="A18" i="162" s="1"/>
  <c r="A19" i="162" s="1"/>
  <c r="A20" i="162" s="1"/>
  <c r="D19" i="157"/>
  <c r="G455" i="5"/>
  <c r="D51" i="119" l="1"/>
  <c r="C48" i="119"/>
  <c r="G454" i="5"/>
  <c r="A31" i="119"/>
  <c r="A32" i="119" s="1"/>
  <c r="A33" i="119" s="1"/>
  <c r="A34" i="119" s="1"/>
  <c r="A35" i="119" s="1"/>
  <c r="A36" i="119" s="1"/>
  <c r="A37" i="119" s="1"/>
  <c r="A38" i="119" s="1"/>
  <c r="A39" i="119" s="1"/>
  <c r="A40" i="119" s="1"/>
  <c r="A41" i="119" s="1"/>
  <c r="A42" i="119" s="1"/>
  <c r="A43" i="119" s="1"/>
  <c r="A44" i="119" s="1"/>
  <c r="A45" i="119" s="1"/>
  <c r="A46" i="119" s="1"/>
  <c r="A47" i="119" s="1"/>
  <c r="N20" i="144"/>
  <c r="G453" i="5"/>
  <c r="G66" i="123" l="1"/>
  <c r="G65" i="123"/>
  <c r="G451" i="5"/>
  <c r="G452" i="5"/>
  <c r="C23" i="160" l="1"/>
  <c r="G21" i="160"/>
  <c r="G20" i="160"/>
  <c r="G19" i="160"/>
  <c r="G18" i="160"/>
  <c r="G17" i="160"/>
  <c r="G16" i="160"/>
  <c r="G15" i="160"/>
  <c r="G14" i="160"/>
  <c r="G13" i="160"/>
  <c r="G12" i="160"/>
  <c r="G11" i="160"/>
  <c r="G10" i="160"/>
  <c r="G9" i="160"/>
  <c r="G8" i="160"/>
  <c r="G7" i="160"/>
  <c r="D26" i="160" s="1"/>
  <c r="G6" i="160"/>
  <c r="A7" i="160"/>
  <c r="A8" i="160" s="1"/>
  <c r="A9" i="160" s="1"/>
  <c r="A10" i="160" s="1"/>
  <c r="A11" i="160" s="1"/>
  <c r="A12" i="160" s="1"/>
  <c r="A13" i="160" s="1"/>
  <c r="A14" i="160" s="1"/>
  <c r="A15" i="160" s="1"/>
  <c r="A16" i="160" s="1"/>
  <c r="A17" i="160" s="1"/>
  <c r="A18" i="160" s="1"/>
  <c r="A19" i="160" s="1"/>
  <c r="A20" i="160" s="1"/>
  <c r="A21" i="160" s="1"/>
  <c r="A22" i="160" s="1"/>
  <c r="G31" i="119"/>
  <c r="G32" i="119"/>
  <c r="G33" i="119"/>
  <c r="G34" i="119"/>
  <c r="G35" i="119"/>
  <c r="G36" i="119"/>
  <c r="G37" i="119"/>
  <c r="G38" i="119"/>
  <c r="G39" i="119"/>
  <c r="G40" i="119"/>
  <c r="G41" i="119"/>
  <c r="G42" i="119"/>
  <c r="G43" i="119"/>
  <c r="G44" i="119"/>
  <c r="G45" i="119"/>
  <c r="G46" i="119"/>
  <c r="C16" i="157" l="1"/>
  <c r="A7" i="157"/>
  <c r="A8" i="157" s="1"/>
  <c r="A9" i="157" s="1"/>
  <c r="A10" i="157" s="1"/>
  <c r="A11" i="157" s="1"/>
  <c r="A12" i="157" s="1"/>
  <c r="A13" i="157" s="1"/>
  <c r="A14" i="157" s="1"/>
  <c r="A15" i="157" s="1"/>
  <c r="G6" i="157"/>
  <c r="G30" i="119"/>
  <c r="G450" i="5"/>
  <c r="G449" i="5"/>
  <c r="C41" i="118"/>
  <c r="G32" i="118"/>
  <c r="A33" i="118"/>
  <c r="A34" i="118" s="1"/>
  <c r="A35" i="118" s="1"/>
  <c r="A36" i="118" s="1"/>
  <c r="A37" i="118" s="1"/>
  <c r="A38" i="118" s="1"/>
  <c r="A39" i="118" s="1"/>
  <c r="A40" i="118" s="1"/>
  <c r="A4" i="156" l="1"/>
  <c r="A5" i="156" s="1"/>
  <c r="A6" i="156" s="1"/>
  <c r="A7" i="156" s="1"/>
  <c r="A8" i="156" s="1"/>
  <c r="A9" i="156" s="1"/>
  <c r="A10" i="156" s="1"/>
  <c r="A11" i="156" s="1"/>
  <c r="A12" i="156" s="1"/>
  <c r="A13" i="156" s="1"/>
  <c r="A14" i="156" s="1"/>
  <c r="A15" i="156" s="1"/>
  <c r="A16" i="156" s="1"/>
  <c r="A17" i="156" s="1"/>
  <c r="A18" i="156" s="1"/>
  <c r="A19" i="156" s="1"/>
  <c r="A20" i="156" s="1"/>
  <c r="P3" i="156"/>
  <c r="U3" i="156" s="1"/>
  <c r="N3" i="156"/>
  <c r="S3" i="156" s="1"/>
  <c r="Q26" i="156" l="1"/>
  <c r="Q29" i="156"/>
  <c r="Q32" i="156" l="1"/>
  <c r="G448" i="5"/>
  <c r="H5" i="66" l="1"/>
  <c r="J5" i="66" s="1"/>
  <c r="L5" i="66" s="1"/>
  <c r="L5" i="126"/>
  <c r="J5" i="126"/>
  <c r="H5" i="126"/>
  <c r="U6" i="149"/>
  <c r="U7" i="149"/>
  <c r="P6" i="149"/>
  <c r="P7" i="149"/>
  <c r="N6" i="149"/>
  <c r="S6" i="149" s="1"/>
  <c r="N7" i="149"/>
  <c r="S7" i="149"/>
  <c r="O14" i="154" l="1"/>
  <c r="A4" i="154"/>
  <c r="A5" i="154" s="1"/>
  <c r="A6" i="154" s="1"/>
  <c r="A7" i="154" s="1"/>
  <c r="A8" i="154" s="1"/>
  <c r="H3" i="154"/>
  <c r="J3" i="154" s="1"/>
  <c r="L3" i="154" s="1"/>
  <c r="H4" i="102"/>
  <c r="J4" i="102" s="1"/>
  <c r="L4" i="102" s="1"/>
  <c r="H7" i="132"/>
  <c r="I7" i="132" s="1"/>
  <c r="K7" i="132" s="1"/>
  <c r="H6" i="132"/>
  <c r="I6" i="132" s="1"/>
  <c r="L8" i="99"/>
  <c r="K6" i="132" l="1"/>
  <c r="G447" i="5"/>
  <c r="G446" i="5"/>
  <c r="G445" i="5"/>
  <c r="G444" i="5"/>
  <c r="A444" i="5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G443" i="5"/>
  <c r="G64" i="123"/>
  <c r="G63" i="123"/>
  <c r="G62" i="123"/>
  <c r="A62" i="123"/>
  <c r="A63" i="123" s="1"/>
  <c r="A64" i="123" s="1"/>
  <c r="A65" i="123" s="1"/>
  <c r="A66" i="123" s="1"/>
  <c r="A67" i="123" s="1"/>
  <c r="A68" i="123" s="1"/>
  <c r="A69" i="123" s="1"/>
  <c r="A70" i="123" s="1"/>
  <c r="A71" i="123" s="1"/>
  <c r="A72" i="123" s="1"/>
  <c r="G61" i="123"/>
  <c r="A61" i="123"/>
  <c r="G60" i="123"/>
  <c r="F459" i="5" l="1"/>
  <c r="F82" i="123"/>
  <c r="O17" i="154"/>
  <c r="N17" i="154"/>
  <c r="L24" i="14"/>
  <c r="A3" i="14"/>
  <c r="A4" i="14" s="1"/>
  <c r="A5" i="14" s="1"/>
  <c r="A6" i="14" s="1"/>
  <c r="A7" i="14" s="1"/>
  <c r="A8" i="14" s="1"/>
  <c r="A9" i="14" s="1"/>
  <c r="A10" i="14" s="1"/>
  <c r="A11" i="14" s="1"/>
  <c r="G2" i="14"/>
  <c r="I2" i="14" s="1"/>
  <c r="L22" i="14" l="1"/>
  <c r="L26" i="14" s="1"/>
  <c r="U4" i="149"/>
  <c r="U5" i="149"/>
  <c r="S4" i="149"/>
  <c r="S5" i="149"/>
  <c r="G411" i="5" l="1"/>
  <c r="C433" i="5" l="1"/>
  <c r="A8" i="36"/>
  <c r="H4" i="3" l="1"/>
  <c r="J4" i="3" s="1"/>
  <c r="L4" i="3" s="1"/>
  <c r="H4" i="132" l="1"/>
  <c r="I4" i="132" s="1"/>
  <c r="K4" i="132" s="1"/>
  <c r="H5" i="132"/>
  <c r="I5" i="132" s="1"/>
  <c r="K5" i="132" s="1"/>
  <c r="E17" i="148" l="1"/>
  <c r="G410" i="5" l="1"/>
  <c r="L4" i="126" l="1"/>
  <c r="H9" i="99"/>
  <c r="J9" i="99" s="1"/>
  <c r="A9" i="99"/>
  <c r="L9" i="99" l="1"/>
  <c r="H8" i="99"/>
  <c r="J8" i="99" s="1"/>
  <c r="G409" i="5"/>
  <c r="A409" i="5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G408" i="5"/>
  <c r="N14" i="126"/>
  <c r="N19" i="126" s="1"/>
  <c r="E16" i="148"/>
  <c r="E7" i="148"/>
  <c r="F435" i="5" l="1"/>
  <c r="L3" i="126"/>
  <c r="P4" i="149"/>
  <c r="P5" i="149"/>
  <c r="N4" i="149"/>
  <c r="N5" i="149"/>
  <c r="A5" i="149"/>
  <c r="A6" i="149" s="1"/>
  <c r="A7" i="149" s="1"/>
  <c r="A8" i="149" s="1"/>
  <c r="A9" i="149" s="1"/>
  <c r="A10" i="149" s="1"/>
  <c r="A11" i="149" s="1"/>
  <c r="A12" i="149" s="1"/>
  <c r="A13" i="149" s="1"/>
  <c r="A14" i="149" s="1"/>
  <c r="A15" i="149" s="1"/>
  <c r="A16" i="149" s="1"/>
  <c r="A17" i="149" s="1"/>
  <c r="A18" i="149" s="1"/>
  <c r="A19" i="149" s="1"/>
  <c r="A20" i="149" s="1"/>
  <c r="A4" i="149"/>
  <c r="P3" i="149"/>
  <c r="U3" i="149" s="1"/>
  <c r="Q29" i="149" s="1"/>
  <c r="N3" i="149"/>
  <c r="S3" i="149" s="1"/>
  <c r="Q26" i="149" s="1"/>
  <c r="J6" i="36"/>
  <c r="J7" i="36"/>
  <c r="L7" i="36" s="1"/>
  <c r="H6" i="36"/>
  <c r="H7" i="36"/>
  <c r="A6" i="36"/>
  <c r="A7" i="36" s="1"/>
  <c r="Q32" i="149" l="1"/>
  <c r="L16" i="36"/>
  <c r="L6" i="36"/>
  <c r="G7" i="119"/>
  <c r="G6" i="119"/>
  <c r="D19" i="119" l="1"/>
  <c r="C398" i="5" l="1"/>
  <c r="G395" i="5"/>
  <c r="G396" i="5"/>
  <c r="G397" i="5"/>
  <c r="E6" i="148" l="1"/>
  <c r="E4" i="148"/>
  <c r="E5" i="148" s="1"/>
  <c r="L3" i="102" l="1"/>
  <c r="J4" i="145" l="1"/>
  <c r="L4" i="145" s="1"/>
  <c r="H4" i="145"/>
  <c r="O14" i="146"/>
  <c r="N14" i="146"/>
  <c r="A4" i="146"/>
  <c r="A5" i="146" s="1"/>
  <c r="A6" i="146" s="1"/>
  <c r="A7" i="146" s="1"/>
  <c r="A8" i="146" s="1"/>
  <c r="H3" i="146"/>
  <c r="J3" i="146" s="1"/>
  <c r="N11" i="146" s="1"/>
  <c r="O17" i="146" l="1"/>
  <c r="N17" i="146"/>
  <c r="L3" i="146"/>
  <c r="O14" i="145"/>
  <c r="A4" i="145"/>
  <c r="A5" i="145" s="1"/>
  <c r="A6" i="145" s="1"/>
  <c r="A7" i="145" s="1"/>
  <c r="A8" i="145" s="1"/>
  <c r="H3" i="145"/>
  <c r="J3" i="145" s="1"/>
  <c r="L3" i="145" l="1"/>
  <c r="O17" i="145" l="1"/>
  <c r="A5" i="144"/>
  <c r="A6" i="144"/>
  <c r="A7" i="144"/>
  <c r="A8" i="144"/>
  <c r="A9" i="144" s="1"/>
  <c r="A10" i="144" s="1"/>
  <c r="A11" i="144" s="1"/>
  <c r="A12" i="144" s="1"/>
  <c r="A13" i="144" s="1"/>
  <c r="A14" i="144" s="1"/>
  <c r="A15" i="144" s="1"/>
  <c r="A16" i="144" s="1"/>
  <c r="A17" i="144" s="1"/>
  <c r="A4" i="144"/>
  <c r="O23" i="144"/>
  <c r="N23" i="144"/>
  <c r="O14" i="66" l="1"/>
  <c r="N14" i="66"/>
  <c r="H4" i="66"/>
  <c r="J4" i="66" s="1"/>
  <c r="L4" i="66" s="1"/>
  <c r="A4" i="66"/>
  <c r="A5" i="66" s="1"/>
  <c r="A6" i="66" s="1"/>
  <c r="A7" i="66" s="1"/>
  <c r="A8" i="66" s="1"/>
  <c r="H3" i="66"/>
  <c r="J3" i="66" s="1"/>
  <c r="H7" i="99"/>
  <c r="J7" i="99" s="1"/>
  <c r="L7" i="99" s="1"/>
  <c r="O23" i="143"/>
  <c r="N23" i="143"/>
  <c r="A4" i="143"/>
  <c r="A5" i="143" s="1"/>
  <c r="A6" i="143" s="1"/>
  <c r="A7" i="143" s="1"/>
  <c r="A8" i="143" s="1"/>
  <c r="A9" i="143" s="1"/>
  <c r="A10" i="143" s="1"/>
  <c r="A11" i="143" s="1"/>
  <c r="A12" i="143" s="1"/>
  <c r="A13" i="143" s="1"/>
  <c r="A14" i="143" s="1"/>
  <c r="A15" i="143" s="1"/>
  <c r="A16" i="143" s="1"/>
  <c r="A17" i="143" s="1"/>
  <c r="A18" i="143" s="1"/>
  <c r="H3" i="143"/>
  <c r="J3" i="143" s="1"/>
  <c r="L3" i="143" s="1"/>
  <c r="H4" i="141"/>
  <c r="J4" i="141" s="1"/>
  <c r="L4" i="141" s="1"/>
  <c r="O26" i="144" l="1"/>
  <c r="N26" i="144"/>
  <c r="L3" i="66"/>
  <c r="N11" i="66"/>
  <c r="N17" i="66" s="1"/>
  <c r="N20" i="143"/>
  <c r="H3" i="125"/>
  <c r="J3" i="125" s="1"/>
  <c r="L3" i="125" s="1"/>
  <c r="A3" i="125"/>
  <c r="A4" i="125" s="1"/>
  <c r="O25" i="142"/>
  <c r="A4" i="142"/>
  <c r="A5" i="142" s="1"/>
  <c r="A6" i="142" s="1"/>
  <c r="A7" i="142" s="1"/>
  <c r="A8" i="142" s="1"/>
  <c r="A9" i="142" s="1"/>
  <c r="A10" i="142" s="1"/>
  <c r="A11" i="142" s="1"/>
  <c r="A12" i="142" s="1"/>
  <c r="A13" i="142" s="1"/>
  <c r="A14" i="142" s="1"/>
  <c r="A15" i="142" s="1"/>
  <c r="A16" i="142" s="1"/>
  <c r="A17" i="142" s="1"/>
  <c r="A18" i="142" s="1"/>
  <c r="A19" i="142" s="1"/>
  <c r="G394" i="5"/>
  <c r="O17" i="66" l="1"/>
  <c r="N26" i="143"/>
  <c r="O26" i="143"/>
  <c r="O28" i="142" l="1"/>
  <c r="N28" i="142"/>
  <c r="G392" i="5" l="1"/>
  <c r="G393" i="5"/>
  <c r="G43" i="123"/>
  <c r="G42" i="123"/>
  <c r="H3" i="129" l="1"/>
  <c r="J3" i="129" s="1"/>
  <c r="L3" i="129" s="1"/>
  <c r="G41" i="123" l="1"/>
  <c r="O14" i="141" l="1"/>
  <c r="N14" i="141"/>
  <c r="A4" i="141"/>
  <c r="A5" i="141" s="1"/>
  <c r="A6" i="141" s="1"/>
  <c r="A7" i="141" s="1"/>
  <c r="A8" i="141" s="1"/>
  <c r="H3" i="141"/>
  <c r="J3" i="141" s="1"/>
  <c r="O17" i="141" l="1"/>
  <c r="N17" i="141"/>
  <c r="L3" i="141"/>
  <c r="G40" i="123"/>
  <c r="G387" i="5"/>
  <c r="G391" i="5"/>
  <c r="H6" i="99" l="1"/>
  <c r="J6" i="99" s="1"/>
  <c r="L6" i="99" s="1"/>
  <c r="O14" i="139" l="1"/>
  <c r="N14" i="139"/>
  <c r="A5" i="139"/>
  <c r="A6" i="139" s="1"/>
  <c r="A7" i="139" s="1"/>
  <c r="A8" i="139" s="1"/>
  <c r="A4" i="139"/>
  <c r="H3" i="139"/>
  <c r="J3" i="139" s="1"/>
  <c r="N11" i="139" l="1"/>
  <c r="L3" i="139"/>
  <c r="O13" i="137"/>
  <c r="N13" i="137"/>
  <c r="A5" i="137"/>
  <c r="A6" i="137" s="1"/>
  <c r="A7" i="137" s="1"/>
  <c r="N10" i="137"/>
  <c r="O17" i="139" l="1"/>
  <c r="N17" i="139"/>
  <c r="O16" i="137"/>
  <c r="N16" i="137"/>
  <c r="G39" i="123" l="1"/>
  <c r="G38" i="123"/>
  <c r="G37" i="123"/>
  <c r="C17" i="123"/>
  <c r="G388" i="5"/>
  <c r="G389" i="5"/>
  <c r="G390" i="5"/>
  <c r="F400" i="5" l="1"/>
  <c r="C10" i="133" l="1"/>
  <c r="A6" i="133"/>
  <c r="A7" i="133" s="1"/>
  <c r="A8" i="133" s="1"/>
  <c r="A9" i="133" s="1"/>
  <c r="G5" i="133"/>
  <c r="F12" i="133" s="1"/>
  <c r="F21" i="133" s="1"/>
  <c r="C44" i="123"/>
  <c r="G36" i="123"/>
  <c r="D21" i="68" l="1"/>
  <c r="G386" i="5"/>
  <c r="N10" i="129"/>
  <c r="G35" i="123" l="1"/>
  <c r="A35" i="123"/>
  <c r="A36" i="123" s="1"/>
  <c r="A37" i="123" s="1"/>
  <c r="A38" i="123" s="1"/>
  <c r="A39" i="123" s="1"/>
  <c r="A40" i="123" s="1"/>
  <c r="A41" i="123" s="1"/>
  <c r="A42" i="123" s="1"/>
  <c r="A43" i="123" s="1"/>
  <c r="G34" i="123"/>
  <c r="G384" i="5"/>
  <c r="G385" i="5"/>
  <c r="F46" i="123" l="1"/>
  <c r="F52" i="123" s="1"/>
  <c r="G373" i="5"/>
  <c r="A374" i="5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G374" i="5"/>
  <c r="G375" i="5"/>
  <c r="G376" i="5"/>
  <c r="G377" i="5"/>
  <c r="G378" i="5"/>
  <c r="G379" i="5"/>
  <c r="G380" i="5"/>
  <c r="G381" i="5"/>
  <c r="G382" i="5"/>
  <c r="G383" i="5"/>
  <c r="C362" i="5"/>
  <c r="K23" i="94" l="1"/>
  <c r="F44" i="104"/>
  <c r="J14" i="21"/>
  <c r="N44" i="132"/>
  <c r="A4" i="132"/>
  <c r="A5" i="132" s="1"/>
  <c r="A6" i="132" s="1"/>
  <c r="A7" i="132" s="1"/>
  <c r="A8" i="132" s="1"/>
  <c r="A9" i="132" s="1"/>
  <c r="A10" i="132" s="1"/>
  <c r="A11" i="132" s="1"/>
  <c r="A12" i="132" s="1"/>
  <c r="A14" i="132" s="1"/>
  <c r="A15" i="132" s="1"/>
  <c r="A16" i="132" s="1"/>
  <c r="A17" i="132" s="1"/>
  <c r="A18" i="132" s="1"/>
  <c r="A19" i="132" s="1"/>
  <c r="A20" i="132" s="1"/>
  <c r="A21" i="132" s="1"/>
  <c r="A22" i="132" s="1"/>
  <c r="A23" i="132" s="1"/>
  <c r="A24" i="132" s="1"/>
  <c r="A25" i="132" s="1"/>
  <c r="A26" i="132" s="1"/>
  <c r="A27" i="132" s="1"/>
  <c r="A28" i="132" s="1"/>
  <c r="A29" i="132" s="1"/>
  <c r="A30" i="132" s="1"/>
  <c r="A31" i="132" s="1"/>
  <c r="A32" i="132" s="1"/>
  <c r="H3" i="132"/>
  <c r="I3" i="132" s="1"/>
  <c r="G6" i="131"/>
  <c r="C47" i="131"/>
  <c r="G5" i="131"/>
  <c r="G4" i="131"/>
  <c r="A4" i="131"/>
  <c r="A5" i="131" s="1"/>
  <c r="A6" i="131" s="1"/>
  <c r="A7" i="131" s="1"/>
  <c r="A8" i="131" s="1"/>
  <c r="A9" i="131" s="1"/>
  <c r="A10" i="131" s="1"/>
  <c r="A11" i="131" s="1"/>
  <c r="A12" i="131" s="1"/>
  <c r="A13" i="131" s="1"/>
  <c r="A14" i="131" s="1"/>
  <c r="A15" i="131" s="1"/>
  <c r="A16" i="131" s="1"/>
  <c r="A17" i="131" s="1"/>
  <c r="A18" i="131" s="1"/>
  <c r="A19" i="131" s="1"/>
  <c r="A20" i="131" s="1"/>
  <c r="A21" i="131" s="1"/>
  <c r="A22" i="131" s="1"/>
  <c r="A23" i="131" s="1"/>
  <c r="A24" i="131" s="1"/>
  <c r="A25" i="131" s="1"/>
  <c r="A26" i="131" s="1"/>
  <c r="A27" i="131" s="1"/>
  <c r="A28" i="131" s="1"/>
  <c r="A29" i="131" s="1"/>
  <c r="A30" i="131" s="1"/>
  <c r="A31" i="131" s="1"/>
  <c r="A32" i="131" s="1"/>
  <c r="A33" i="131" s="1"/>
  <c r="A34" i="131" s="1"/>
  <c r="A35" i="131" s="1"/>
  <c r="A36" i="131" s="1"/>
  <c r="A37" i="131" s="1"/>
  <c r="A38" i="131" s="1"/>
  <c r="A39" i="131" s="1"/>
  <c r="A40" i="131" s="1"/>
  <c r="A41" i="131" s="1"/>
  <c r="A42" i="131" s="1"/>
  <c r="A43" i="131" s="1"/>
  <c r="A44" i="131" s="1"/>
  <c r="A45" i="131" s="1"/>
  <c r="A46" i="131" s="1"/>
  <c r="G3" i="131"/>
  <c r="K3" i="132" l="1"/>
  <c r="D50" i="131"/>
  <c r="N47" i="132" l="1"/>
  <c r="O13" i="129" l="1"/>
  <c r="N13" i="129"/>
  <c r="A4" i="129"/>
  <c r="A5" i="129" s="1"/>
  <c r="A6" i="129" s="1"/>
  <c r="A7" i="129" s="1"/>
  <c r="H5" i="36"/>
  <c r="J5" i="36" s="1"/>
  <c r="A5" i="36"/>
  <c r="L4" i="36"/>
  <c r="J4" i="36"/>
  <c r="H4" i="36"/>
  <c r="A4" i="36"/>
  <c r="C16" i="119"/>
  <c r="L5" i="36" l="1"/>
  <c r="O16" i="129"/>
  <c r="N16" i="129"/>
  <c r="L19" i="36"/>
  <c r="L22" i="36" s="1"/>
  <c r="H3" i="36"/>
  <c r="J3" i="36" s="1"/>
  <c r="A3" i="36"/>
  <c r="L3" i="36" l="1"/>
  <c r="G6" i="123" l="1"/>
  <c r="G7" i="123"/>
  <c r="G8" i="123"/>
  <c r="G9" i="123"/>
  <c r="A6" i="123"/>
  <c r="A7" i="123" s="1"/>
  <c r="A8" i="123" s="1"/>
  <c r="A9" i="123" s="1"/>
  <c r="A10" i="123" s="1"/>
  <c r="A11" i="123" s="1"/>
  <c r="A12" i="123" s="1"/>
  <c r="A13" i="123" s="1"/>
  <c r="A14" i="123" s="1"/>
  <c r="A15" i="123" s="1"/>
  <c r="A16" i="123" s="1"/>
  <c r="G10" i="123"/>
  <c r="G11" i="123"/>
  <c r="G12" i="123"/>
  <c r="G13" i="123"/>
  <c r="G14" i="123"/>
  <c r="G15" i="123"/>
  <c r="G16" i="123"/>
  <c r="D13" i="68" l="1"/>
  <c r="J4" i="126" l="1"/>
  <c r="H4" i="126"/>
  <c r="O14" i="126"/>
  <c r="A6" i="126"/>
  <c r="A7" i="126" s="1"/>
  <c r="A8" i="126" s="1"/>
  <c r="A5" i="126"/>
  <c r="A4" i="126"/>
  <c r="J3" i="126"/>
  <c r="H3" i="126"/>
  <c r="N11" i="126" l="1"/>
  <c r="O19" i="126" l="1"/>
  <c r="K19" i="83" l="1"/>
  <c r="A5" i="83"/>
  <c r="A6" i="83" s="1"/>
  <c r="A7" i="83" s="1"/>
  <c r="A8" i="83" s="1"/>
  <c r="A9" i="83" s="1"/>
  <c r="A10" i="83" s="1"/>
  <c r="A11" i="83" s="1"/>
  <c r="A12" i="83" s="1"/>
  <c r="A4" i="83"/>
  <c r="H6" i="83"/>
  <c r="J6" i="83" s="1"/>
  <c r="C15" i="118"/>
  <c r="G7" i="118"/>
  <c r="G341" i="5"/>
  <c r="O14" i="125"/>
  <c r="N14" i="125"/>
  <c r="A5" i="125"/>
  <c r="A6" i="125" s="1"/>
  <c r="A7" i="125" s="1"/>
  <c r="A8" i="125" s="1"/>
  <c r="L6" i="83" l="1"/>
  <c r="K16" i="83"/>
  <c r="N11" i="125"/>
  <c r="N17" i="125" s="1"/>
  <c r="O17" i="125" l="1"/>
  <c r="H3" i="114"/>
  <c r="H4" i="114"/>
  <c r="J4" i="114" s="1"/>
  <c r="L4" i="114" s="1"/>
  <c r="I3" i="50"/>
  <c r="G5" i="123" l="1"/>
  <c r="F19" i="123" s="1"/>
  <c r="F25" i="123" s="1"/>
  <c r="G340" i="5"/>
  <c r="A340" i="5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G339" i="5"/>
  <c r="F364" i="5" l="1"/>
  <c r="G322" i="5"/>
  <c r="G321" i="5"/>
  <c r="J32" i="105" l="1"/>
  <c r="J9" i="105"/>
  <c r="H5" i="91"/>
  <c r="J5" i="91" s="1"/>
  <c r="L5" i="91" s="1"/>
  <c r="C329" i="5"/>
  <c r="G312" i="5"/>
  <c r="G313" i="5"/>
  <c r="G314" i="5"/>
  <c r="G315" i="5"/>
  <c r="G316" i="5"/>
  <c r="G317" i="5"/>
  <c r="G318" i="5"/>
  <c r="G319" i="5"/>
  <c r="G320" i="5"/>
  <c r="J3" i="114" l="1"/>
  <c r="N10" i="114" s="1"/>
  <c r="L3" i="114" l="1"/>
  <c r="E18" i="80"/>
  <c r="A7" i="119" l="1"/>
  <c r="A8" i="119" s="1"/>
  <c r="A9" i="119" s="1"/>
  <c r="A10" i="119" s="1"/>
  <c r="A11" i="119" s="1"/>
  <c r="A12" i="119" s="1"/>
  <c r="A13" i="119" s="1"/>
  <c r="A14" i="119" s="1"/>
  <c r="A15" i="119" s="1"/>
  <c r="C15" i="80" l="1"/>
  <c r="G9" i="80"/>
  <c r="G10" i="80"/>
  <c r="G9" i="104"/>
  <c r="G10" i="104"/>
  <c r="G6" i="118" l="1"/>
  <c r="A6" i="118"/>
  <c r="A7" i="118" s="1"/>
  <c r="A8" i="118" s="1"/>
  <c r="A9" i="118" s="1"/>
  <c r="A10" i="118" s="1"/>
  <c r="A11" i="118" s="1"/>
  <c r="A12" i="118" s="1"/>
  <c r="A13" i="118" s="1"/>
  <c r="A14" i="118" s="1"/>
  <c r="G5" i="118"/>
  <c r="F20" i="118" s="1"/>
  <c r="G310" i="5"/>
  <c r="G311" i="5"/>
  <c r="G308" i="5"/>
  <c r="G309" i="5"/>
  <c r="F17" i="118" l="1"/>
  <c r="F23" i="118" s="1"/>
  <c r="G307" i="5"/>
  <c r="A307" i="5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G306" i="5"/>
  <c r="F331" i="5" l="1"/>
  <c r="H5" i="21"/>
  <c r="I5" i="21" s="1"/>
  <c r="J11" i="21" s="1"/>
  <c r="J17" i="21" s="1"/>
  <c r="A5" i="102"/>
  <c r="A6" i="102" s="1"/>
  <c r="A7" i="102" s="1"/>
  <c r="A8" i="102" s="1"/>
  <c r="A9" i="102" s="1"/>
  <c r="A10" i="102" s="1"/>
  <c r="A4" i="102"/>
  <c r="K5" i="21" l="1"/>
  <c r="G8" i="80"/>
  <c r="G7" i="80"/>
  <c r="C23" i="47"/>
  <c r="G22" i="111"/>
  <c r="C295" i="5" l="1"/>
  <c r="G287" i="5"/>
  <c r="O13" i="114"/>
  <c r="A4" i="114"/>
  <c r="A5" i="114" s="1"/>
  <c r="A6" i="114" s="1"/>
  <c r="A7" i="114" s="1"/>
  <c r="P29" i="79"/>
  <c r="L12" i="91" l="1"/>
  <c r="L18" i="91"/>
  <c r="O16" i="114" l="1"/>
  <c r="N16" i="114"/>
  <c r="H5" i="99" l="1"/>
  <c r="J5" i="99" s="1"/>
  <c r="H4" i="99"/>
  <c r="J4" i="99" s="1"/>
  <c r="L4" i="99" s="1"/>
  <c r="L5" i="99" l="1"/>
  <c r="D8" i="111"/>
  <c r="D9" i="111" s="1"/>
  <c r="D10" i="111" s="1"/>
  <c r="D11" i="111" s="1"/>
  <c r="D12" i="111" s="1"/>
  <c r="D13" i="111" s="1"/>
  <c r="D14" i="111" s="1"/>
  <c r="D15" i="111" s="1"/>
  <c r="D16" i="111" s="1"/>
  <c r="D17" i="111" s="1"/>
  <c r="D18" i="111" s="1"/>
  <c r="D19" i="111" s="1"/>
  <c r="D20" i="111" s="1"/>
  <c r="D21" i="111" s="1"/>
  <c r="D22" i="111" s="1"/>
  <c r="G6" i="80" l="1"/>
  <c r="G277" i="5"/>
  <c r="G278" i="5"/>
  <c r="G279" i="5"/>
  <c r="G280" i="5"/>
  <c r="G281" i="5"/>
  <c r="G282" i="5"/>
  <c r="G283" i="5"/>
  <c r="G284" i="5"/>
  <c r="G285" i="5"/>
  <c r="G286" i="5"/>
  <c r="G276" i="5"/>
  <c r="G275" i="5"/>
  <c r="G274" i="5"/>
  <c r="G273" i="5"/>
  <c r="G272" i="5"/>
  <c r="A273" i="5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F297" i="5" l="1"/>
  <c r="C261" i="5"/>
  <c r="H3" i="94" l="1"/>
  <c r="J3" i="94" s="1"/>
  <c r="K20" i="94" s="1"/>
  <c r="A4" i="94"/>
  <c r="A5" i="94" s="1"/>
  <c r="A6" i="94" s="1"/>
  <c r="A7" i="94" s="1"/>
  <c r="A8" i="94" s="1"/>
  <c r="A9" i="94" s="1"/>
  <c r="A10" i="94" s="1"/>
  <c r="L3" i="94" l="1"/>
  <c r="G237" i="5"/>
  <c r="G236" i="5"/>
  <c r="G235" i="5"/>
  <c r="A233" i="5" l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G234" i="5" l="1"/>
  <c r="G233" i="5"/>
  <c r="G232" i="5"/>
  <c r="C220" i="5"/>
  <c r="F263" i="5" l="1"/>
  <c r="M24" i="79" l="1"/>
  <c r="G204" i="5" l="1"/>
  <c r="G203" i="5"/>
  <c r="G202" i="5"/>
  <c r="G201" i="5"/>
  <c r="G200" i="5" l="1"/>
  <c r="G8" i="104"/>
  <c r="G6" i="104" l="1"/>
  <c r="G7" i="104"/>
  <c r="J35" i="105"/>
  <c r="F32" i="105"/>
  <c r="J37" i="105" s="1"/>
  <c r="J8" i="105"/>
  <c r="J6" i="105"/>
  <c r="G4" i="80"/>
  <c r="G5" i="80"/>
  <c r="C36" i="104"/>
  <c r="A7" i="104"/>
  <c r="A8" i="104" s="1"/>
  <c r="A9" i="104" s="1"/>
  <c r="A10" i="104" s="1"/>
  <c r="A11" i="104" s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6" i="104"/>
  <c r="G5" i="104"/>
  <c r="G199" i="5"/>
  <c r="F38" i="104" l="1"/>
  <c r="J39" i="105"/>
  <c r="H5" i="83" l="1"/>
  <c r="J5" i="83" s="1"/>
  <c r="L5" i="83" s="1"/>
  <c r="J23" i="41"/>
  <c r="O24" i="79"/>
  <c r="P35" i="79"/>
  <c r="P38" i="79" s="1"/>
  <c r="H3" i="103" l="1"/>
  <c r="J3" i="103" s="1"/>
  <c r="L18" i="103" s="1"/>
  <c r="L27" i="103" s="1"/>
  <c r="A3" i="103"/>
  <c r="A5" i="103" l="1"/>
  <c r="A6" i="103" s="1"/>
  <c r="A7" i="103" s="1"/>
  <c r="A8" i="103" s="1"/>
  <c r="A9" i="103" s="1"/>
  <c r="A10" i="103" s="1"/>
  <c r="A11" i="103" s="1"/>
  <c r="A12" i="103" s="1"/>
  <c r="A13" i="103" s="1"/>
  <c r="A14" i="103" s="1"/>
  <c r="L3" i="103"/>
  <c r="G198" i="5"/>
  <c r="A13" i="41" l="1"/>
  <c r="A14" i="41" s="1"/>
  <c r="A15" i="41" s="1"/>
  <c r="A16" i="41" s="1"/>
  <c r="A12" i="41"/>
  <c r="H12" i="41"/>
  <c r="I12" i="41" s="1"/>
  <c r="K12" i="41" s="1"/>
  <c r="A6" i="21"/>
  <c r="A7" i="21" s="1"/>
  <c r="A8" i="21" s="1"/>
  <c r="A9" i="21" s="1"/>
  <c r="G197" i="5"/>
  <c r="G196" i="5"/>
  <c r="N16" i="102" l="1"/>
  <c r="H3" i="102"/>
  <c r="G39" i="72"/>
  <c r="K169" i="28"/>
  <c r="G38" i="72"/>
  <c r="G37" i="72"/>
  <c r="G36" i="72"/>
  <c r="G35" i="72"/>
  <c r="G34" i="72"/>
  <c r="G33" i="72"/>
  <c r="G32" i="72"/>
  <c r="G31" i="72"/>
  <c r="G30" i="72"/>
  <c r="G29" i="72"/>
  <c r="L18" i="16"/>
  <c r="L21" i="16"/>
  <c r="J3" i="102" l="1"/>
  <c r="O16" i="102" s="1"/>
  <c r="N13" i="102" l="1"/>
  <c r="N19" i="102" s="1"/>
  <c r="O21" i="99"/>
  <c r="A4" i="99"/>
  <c r="A5" i="99" s="1"/>
  <c r="A6" i="99" s="1"/>
  <c r="A7" i="99" s="1"/>
  <c r="A8" i="99" s="1"/>
  <c r="J3" i="99"/>
  <c r="H3" i="99"/>
  <c r="I11" i="41"/>
  <c r="J20" i="41" s="1"/>
  <c r="H11" i="41"/>
  <c r="O19" i="102" l="1"/>
  <c r="K11" i="41"/>
  <c r="O24" i="99"/>
  <c r="N24" i="99"/>
  <c r="L3" i="99"/>
  <c r="G195" i="5"/>
  <c r="A31" i="72"/>
  <c r="A32" i="72"/>
  <c r="A33" i="72" s="1"/>
  <c r="A34" i="72" s="1"/>
  <c r="A35" i="72" s="1"/>
  <c r="A36" i="72" s="1"/>
  <c r="A37" i="72" s="1"/>
  <c r="A38" i="72" s="1"/>
  <c r="A39" i="72" s="1"/>
  <c r="A40" i="72" s="1"/>
  <c r="A41" i="72" s="1"/>
  <c r="A42" i="72" s="1"/>
  <c r="A43" i="72" s="1"/>
  <c r="A44" i="72" s="1"/>
  <c r="A30" i="72"/>
  <c r="C45" i="72"/>
  <c r="G194" i="5" l="1"/>
  <c r="G193" i="5" l="1"/>
  <c r="M12" i="16" l="1"/>
  <c r="K12" i="16"/>
  <c r="I12" i="16"/>
  <c r="O14" i="98"/>
  <c r="N14" i="98"/>
  <c r="A4" i="98"/>
  <c r="A5" i="98" s="1"/>
  <c r="A6" i="98" s="1"/>
  <c r="A7" i="98" s="1"/>
  <c r="A8" i="98" s="1"/>
  <c r="H3" i="98"/>
  <c r="J3" i="98" s="1"/>
  <c r="N11" i="98" l="1"/>
  <c r="L3" i="98"/>
  <c r="G192" i="5"/>
  <c r="O17" i="98" l="1"/>
  <c r="N17" i="98"/>
  <c r="G191" i="5"/>
  <c r="A7" i="70"/>
  <c r="A8" i="70" s="1"/>
  <c r="A9" i="70" s="1"/>
  <c r="H7" i="70" l="1"/>
  <c r="I7" i="70" s="1"/>
  <c r="K7" i="70" s="1"/>
  <c r="G3" i="80"/>
  <c r="A190" i="5" l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G190" i="5"/>
  <c r="G189" i="5"/>
  <c r="K21" i="62"/>
  <c r="K25" i="62" s="1"/>
  <c r="H3" i="93"/>
  <c r="J3" i="93" s="1"/>
  <c r="L3" i="93" s="1"/>
  <c r="A4" i="93"/>
  <c r="K23" i="62"/>
  <c r="J17" i="62"/>
  <c r="H17" i="62"/>
  <c r="G17" i="62"/>
  <c r="F222" i="5" l="1"/>
  <c r="G166" i="5"/>
  <c r="C178" i="5" l="1"/>
  <c r="G165" i="5"/>
  <c r="K164" i="28" l="1"/>
  <c r="G164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67" i="28" l="1"/>
  <c r="K171" i="28"/>
  <c r="L13" i="70" l="1"/>
  <c r="G164" i="5" l="1"/>
  <c r="G163" i="5"/>
  <c r="C10" i="47" l="1"/>
  <c r="M23" i="94"/>
  <c r="M26" i="94" s="1"/>
  <c r="K26" i="94" l="1"/>
  <c r="D48" i="72" l="1"/>
  <c r="G162" i="5"/>
  <c r="G161" i="5"/>
  <c r="G160" i="5"/>
  <c r="G159" i="5"/>
  <c r="G158" i="5" l="1"/>
  <c r="G157" i="5"/>
  <c r="A4" i="70"/>
  <c r="A5" i="70" s="1"/>
  <c r="A6" i="70" s="1"/>
  <c r="N14" i="93"/>
  <c r="N11" i="93"/>
  <c r="H6" i="70"/>
  <c r="I6" i="70" s="1"/>
  <c r="L11" i="70" s="1"/>
  <c r="K6" i="70" l="1"/>
  <c r="A5" i="80" l="1"/>
  <c r="A6" i="80" s="1"/>
  <c r="A7" i="80" s="1"/>
  <c r="A8" i="80" s="1"/>
  <c r="A9" i="80" s="1"/>
  <c r="A10" i="80" s="1"/>
  <c r="A11" i="80" s="1"/>
  <c r="A12" i="80" s="1"/>
  <c r="A13" i="80" s="1"/>
  <c r="A14" i="80" s="1"/>
  <c r="A4" i="80"/>
  <c r="O14" i="93"/>
  <c r="A5" i="93"/>
  <c r="A6" i="93" s="1"/>
  <c r="A7" i="93" s="1"/>
  <c r="A8" i="93" s="1"/>
  <c r="B7" i="20"/>
  <c r="B8" i="20"/>
  <c r="B9" i="20"/>
  <c r="B10" i="20"/>
  <c r="B11" i="20" s="1"/>
  <c r="B12" i="20" s="1"/>
  <c r="B13" i="20" s="1"/>
  <c r="B14" i="20" s="1"/>
  <c r="B6" i="20"/>
  <c r="B7" i="16"/>
  <c r="B8" i="16" s="1"/>
  <c r="B9" i="16" s="1"/>
  <c r="B10" i="16" s="1"/>
  <c r="B11" i="16" s="1"/>
  <c r="B12" i="16" s="1"/>
  <c r="B13" i="16" s="1"/>
  <c r="B14" i="16" s="1"/>
  <c r="B6" i="16"/>
  <c r="O17" i="93" l="1"/>
  <c r="N17" i="93"/>
  <c r="G156" i="5"/>
  <c r="A4" i="92" l="1"/>
  <c r="A5" i="92" s="1"/>
  <c r="A6" i="92" s="1"/>
  <c r="A7" i="92" s="1"/>
  <c r="A8" i="92" s="1"/>
  <c r="A9" i="92" s="1"/>
  <c r="A10" i="92" s="1"/>
  <c r="A11" i="92" s="1"/>
  <c r="A12" i="92" s="1"/>
  <c r="A13" i="92" s="1"/>
  <c r="A14" i="92" s="1"/>
  <c r="A15" i="92" s="1"/>
  <c r="A16" i="92" s="1"/>
  <c r="A17" i="92" s="1"/>
  <c r="A18" i="92" s="1"/>
  <c r="A19" i="92" s="1"/>
  <c r="A20" i="92" s="1"/>
  <c r="P3" i="92"/>
  <c r="U3" i="92" s="1"/>
  <c r="Q29" i="92" s="1"/>
  <c r="N3" i="92"/>
  <c r="S3" i="92" s="1"/>
  <c r="Q26" i="92" s="1"/>
  <c r="M12" i="91"/>
  <c r="A4" i="91"/>
  <c r="A5" i="91" s="1"/>
  <c r="A6" i="91" s="1"/>
  <c r="H4" i="91"/>
  <c r="J4" i="91" s="1"/>
  <c r="L4" i="91" s="1"/>
  <c r="H3" i="91"/>
  <c r="J3" i="91" s="1"/>
  <c r="L9" i="91" s="1"/>
  <c r="L21" i="91" s="1"/>
  <c r="G153" i="5"/>
  <c r="G154" i="5"/>
  <c r="G155" i="5"/>
  <c r="H5" i="70"/>
  <c r="I5" i="70" s="1"/>
  <c r="Q35" i="92" l="1"/>
  <c r="L3" i="91"/>
  <c r="K5" i="70"/>
  <c r="M21" i="91" l="1"/>
  <c r="A35" i="35" l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P32" i="35"/>
  <c r="U32" i="35" s="1"/>
  <c r="N32" i="35"/>
  <c r="S32" i="35" s="1"/>
  <c r="Q56" i="35" l="1"/>
  <c r="Q59" i="35"/>
  <c r="N19" i="85"/>
  <c r="J3" i="84"/>
  <c r="Q65" i="35" l="1"/>
  <c r="L19" i="84"/>
  <c r="I19" i="84"/>
  <c r="F3" i="84"/>
  <c r="H3" i="84" s="1"/>
  <c r="N22" i="85" l="1"/>
  <c r="I16" i="84"/>
  <c r="L22" i="84" l="1"/>
  <c r="I22" i="84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G152" i="5"/>
  <c r="G122" i="28" l="1"/>
  <c r="H4" i="83" l="1"/>
  <c r="J4" i="83" s="1"/>
  <c r="L4" i="83" s="1"/>
  <c r="H3" i="83"/>
  <c r="J3" i="83" s="1"/>
  <c r="L3" i="83" s="1"/>
  <c r="N19" i="83"/>
  <c r="I11" i="16"/>
  <c r="K11" i="16" s="1"/>
  <c r="M11" i="16" l="1"/>
  <c r="N22" i="83" l="1"/>
  <c r="K22" i="83"/>
  <c r="K127" i="28" l="1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122" i="28" s="1"/>
  <c r="K125" i="28" s="1"/>
  <c r="G150" i="5"/>
  <c r="G151" i="5"/>
  <c r="K129" i="28" l="1"/>
  <c r="G149" i="5"/>
  <c r="G148" i="5"/>
  <c r="G147" i="5"/>
  <c r="F180" i="5" l="1"/>
  <c r="G137" i="5" l="1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H139" i="5" l="1"/>
  <c r="H13" i="62" l="1"/>
  <c r="I17" i="48" l="1"/>
  <c r="G17" i="48"/>
  <c r="F17" i="48"/>
  <c r="H11" i="20"/>
  <c r="J11" i="20" s="1"/>
  <c r="K18" i="20" l="1"/>
  <c r="L11" i="20"/>
  <c r="H28" i="48" l="1"/>
  <c r="E14" i="38" l="1"/>
  <c r="G13" i="62" l="1"/>
  <c r="J13" i="62" l="1"/>
  <c r="G3" i="74" l="1"/>
  <c r="J13" i="74"/>
  <c r="K14" i="75" l="1"/>
  <c r="G3" i="75"/>
  <c r="H3" i="75" s="1"/>
  <c r="J3" i="75" s="1"/>
  <c r="F3" i="74"/>
  <c r="F16" i="48"/>
  <c r="G16" i="48" s="1"/>
  <c r="I16" i="48" s="1"/>
  <c r="L10" i="20"/>
  <c r="J10" i="20"/>
  <c r="H10" i="20"/>
  <c r="H6" i="72"/>
  <c r="H25" i="48" l="1"/>
  <c r="K12" i="75"/>
  <c r="K16" i="75" s="1"/>
  <c r="J11" i="74"/>
  <c r="J15" i="74" s="1"/>
  <c r="I3" i="74"/>
  <c r="H4" i="72"/>
  <c r="H5" i="72"/>
  <c r="H3" i="72"/>
  <c r="H2" i="72"/>
  <c r="D21" i="72"/>
  <c r="H21" i="72" l="1"/>
  <c r="F15" i="48"/>
  <c r="G15" i="48" s="1"/>
  <c r="L20" i="4"/>
  <c r="I15" i="48" l="1"/>
  <c r="H9" i="20" l="1"/>
  <c r="J9" i="20" s="1"/>
  <c r="L9" i="20" s="1"/>
  <c r="L6" i="20"/>
  <c r="L5" i="20"/>
  <c r="L7" i="20"/>
  <c r="J8" i="20"/>
  <c r="H8" i="20"/>
  <c r="H7" i="20"/>
  <c r="J7" i="20" s="1"/>
  <c r="L8" i="20" l="1"/>
  <c r="F14" i="48"/>
  <c r="G14" i="48" s="1"/>
  <c r="L23" i="4"/>
  <c r="I14" i="48" l="1"/>
  <c r="J13" i="71" l="1"/>
  <c r="F3" i="71"/>
  <c r="G3" i="71" s="1"/>
  <c r="H4" i="70"/>
  <c r="I4" i="70" s="1"/>
  <c r="K90" i="28"/>
  <c r="K4" i="70" l="1"/>
  <c r="I3" i="71"/>
  <c r="J11" i="71"/>
  <c r="J15" i="71" s="1"/>
  <c r="F13" i="48" l="1"/>
  <c r="G13" i="48" s="1"/>
  <c r="I13" i="48" s="1"/>
  <c r="F14" i="4"/>
  <c r="H14" i="4" s="1"/>
  <c r="J14" i="4" l="1"/>
  <c r="E90" i="28" l="1"/>
  <c r="K78" i="28"/>
  <c r="K77" i="28"/>
  <c r="K76" i="28"/>
  <c r="K75" i="28"/>
  <c r="K74" i="28"/>
  <c r="K73" i="28"/>
  <c r="K72" i="28"/>
  <c r="K71" i="28"/>
  <c r="K70" i="28"/>
  <c r="F12" i="48"/>
  <c r="G12" i="48" s="1"/>
  <c r="I12" i="48" l="1"/>
  <c r="G7" i="62"/>
  <c r="G9" i="62"/>
  <c r="G8" i="62"/>
  <c r="F11" i="48"/>
  <c r="G11" i="48" s="1"/>
  <c r="H9" i="62" l="1"/>
  <c r="J9" i="62" s="1"/>
  <c r="I11" i="48"/>
  <c r="H9" i="41"/>
  <c r="I9" i="41" s="1"/>
  <c r="K9" i="41" s="1"/>
  <c r="H3" i="70"/>
  <c r="I3" i="70" s="1"/>
  <c r="K3" i="70" l="1"/>
  <c r="L17" i="70"/>
  <c r="H8" i="62"/>
  <c r="J8" i="62" l="1"/>
  <c r="J13" i="69" l="1"/>
  <c r="F3" i="69"/>
  <c r="G3" i="69" s="1"/>
  <c r="J11" i="69" l="1"/>
  <c r="J15" i="69" s="1"/>
  <c r="I3" i="69"/>
  <c r="E4" i="10" l="1"/>
  <c r="E5" i="10"/>
  <c r="E6" i="10"/>
  <c r="E7" i="10"/>
  <c r="E3" i="10"/>
  <c r="J13" i="58"/>
  <c r="E19" i="10" l="1"/>
  <c r="E25" i="10" s="1"/>
  <c r="H7" i="62" l="1"/>
  <c r="J7" i="62" l="1"/>
  <c r="E19" i="33"/>
  <c r="E18" i="33"/>
  <c r="E21" i="33" s="1"/>
  <c r="G64" i="32"/>
  <c r="G63" i="32"/>
  <c r="G62" i="32"/>
  <c r="G61" i="32"/>
  <c r="G60" i="32"/>
  <c r="G59" i="32"/>
  <c r="G58" i="32"/>
  <c r="G57" i="32"/>
  <c r="G56" i="32"/>
  <c r="G55" i="32"/>
  <c r="G54" i="32"/>
  <c r="G53" i="32"/>
  <c r="G66" i="32" s="1"/>
  <c r="G70" i="32" s="1"/>
  <c r="G5" i="62" l="1"/>
  <c r="H5" i="62" s="1"/>
  <c r="J5" i="62" s="1"/>
  <c r="D99" i="5" l="1"/>
  <c r="H91" i="5"/>
  <c r="H92" i="5"/>
  <c r="H93" i="5"/>
  <c r="H94" i="5"/>
  <c r="H95" i="5"/>
  <c r="H96" i="5"/>
  <c r="E8" i="54"/>
  <c r="G8" i="54" s="1"/>
  <c r="E66" i="28" l="1"/>
  <c r="K58" i="28"/>
  <c r="K59" i="28"/>
  <c r="K60" i="28"/>
  <c r="K61" i="28"/>
  <c r="K62" i="28"/>
  <c r="K63" i="28"/>
  <c r="H85" i="5"/>
  <c r="H86" i="5"/>
  <c r="H87" i="5"/>
  <c r="H88" i="5"/>
  <c r="H89" i="5"/>
  <c r="H90" i="5"/>
  <c r="F10" i="48"/>
  <c r="G10" i="48" s="1"/>
  <c r="I10" i="48" s="1"/>
  <c r="K53" i="28" l="1"/>
  <c r="K54" i="28"/>
  <c r="K55" i="28"/>
  <c r="K56" i="28"/>
  <c r="K57" i="28"/>
  <c r="H81" i="5"/>
  <c r="H82" i="5"/>
  <c r="H83" i="5"/>
  <c r="H84" i="5"/>
  <c r="H80" i="5"/>
  <c r="F9" i="48"/>
  <c r="G9" i="48" s="1"/>
  <c r="L22" i="35"/>
  <c r="H99" i="5" l="1"/>
  <c r="I9" i="48"/>
  <c r="F13" i="4" l="1"/>
  <c r="H13" i="4" s="1"/>
  <c r="J13" i="4" s="1"/>
  <c r="G4" i="62"/>
  <c r="H4" i="62" s="1"/>
  <c r="J4" i="62" l="1"/>
  <c r="G10" i="35" l="1"/>
  <c r="I10" i="35" s="1"/>
  <c r="K10" i="35" s="1"/>
  <c r="G3" i="62" l="1"/>
  <c r="H3" i="62" s="1"/>
  <c r="E7" i="54"/>
  <c r="G7" i="54" s="1"/>
  <c r="J3" i="62" l="1"/>
  <c r="E42" i="32" l="1"/>
  <c r="G42" i="32" s="1"/>
  <c r="E41" i="32"/>
  <c r="G41" i="32" s="1"/>
  <c r="E40" i="32"/>
  <c r="G40" i="32" s="1"/>
  <c r="E39" i="32"/>
  <c r="G39" i="32" s="1"/>
  <c r="E38" i="32"/>
  <c r="G38" i="32" s="1"/>
  <c r="E37" i="32"/>
  <c r="G37" i="32" s="1"/>
  <c r="E36" i="32"/>
  <c r="G36" i="32" s="1"/>
  <c r="H46" i="32" l="1"/>
  <c r="K47" i="28" l="1"/>
  <c r="K48" i="28"/>
  <c r="K49" i="28"/>
  <c r="K50" i="28"/>
  <c r="K51" i="28"/>
  <c r="K52" i="28"/>
  <c r="K46" i="28"/>
  <c r="K66" i="28" l="1"/>
  <c r="J9" i="59"/>
  <c r="F3" i="59"/>
  <c r="G3" i="59" s="1"/>
  <c r="I3" i="59" l="1"/>
  <c r="J7" i="59"/>
  <c r="J11" i="59" s="1"/>
  <c r="F5" i="58"/>
  <c r="G5" i="58" s="1"/>
  <c r="I5" i="58" s="1"/>
  <c r="G4" i="58"/>
  <c r="I4" i="58" s="1"/>
  <c r="F4" i="58"/>
  <c r="F3" i="58"/>
  <c r="G3" i="58" s="1"/>
  <c r="J9" i="56"/>
  <c r="F8" i="48"/>
  <c r="G8" i="48" s="1"/>
  <c r="I8" i="48" s="1"/>
  <c r="J11" i="58" l="1"/>
  <c r="J15" i="58" s="1"/>
  <c r="I3" i="58"/>
  <c r="F7" i="48"/>
  <c r="G7" i="48" s="1"/>
  <c r="I7" i="48" s="1"/>
  <c r="F3" i="56"/>
  <c r="G3" i="56" s="1"/>
  <c r="J7" i="56" s="1"/>
  <c r="J11" i="56" s="1"/>
  <c r="I13" i="54"/>
  <c r="E6" i="54"/>
  <c r="G6" i="54" s="1"/>
  <c r="E5" i="54"/>
  <c r="G5" i="54" s="1"/>
  <c r="E4" i="54"/>
  <c r="G4" i="54" s="1"/>
  <c r="E3" i="54"/>
  <c r="G3" i="54" s="1"/>
  <c r="E2" i="54"/>
  <c r="G2" i="54" s="1"/>
  <c r="I11" i="54" l="1"/>
  <c r="I3" i="56"/>
  <c r="I15" i="54"/>
  <c r="F5" i="38" l="1"/>
  <c r="G4" i="51" l="1"/>
  <c r="I4" i="51" s="1"/>
  <c r="F4" i="51"/>
  <c r="G84" i="32" l="1"/>
  <c r="E78" i="32"/>
  <c r="G78" i="32" s="1"/>
  <c r="F6" i="48"/>
  <c r="G6" i="48" s="1"/>
  <c r="E22" i="32"/>
  <c r="G22" i="32" s="1"/>
  <c r="G82" i="32" l="1"/>
  <c r="I6" i="48"/>
  <c r="F5" i="48"/>
  <c r="G5" i="48" s="1"/>
  <c r="I5" i="48" l="1"/>
  <c r="H71" i="5" l="1"/>
  <c r="H68" i="5"/>
  <c r="H70" i="5"/>
  <c r="H69" i="5"/>
  <c r="D72" i="5"/>
  <c r="H74" i="5" l="1"/>
  <c r="H76" i="5" s="1"/>
  <c r="J19" i="51"/>
  <c r="H19" i="51"/>
  <c r="F3" i="51"/>
  <c r="G3" i="51" s="1"/>
  <c r="H16" i="51" l="1"/>
  <c r="I3" i="51"/>
  <c r="J22" i="51" l="1"/>
  <c r="H22" i="51"/>
  <c r="R22" i="31" l="1"/>
  <c r="M22" i="31"/>
  <c r="H18" i="49" l="1"/>
  <c r="H15" i="49"/>
  <c r="J19" i="50"/>
  <c r="H19" i="50"/>
  <c r="F3" i="50"/>
  <c r="G3" i="50" s="1"/>
  <c r="H16" i="50" s="1"/>
  <c r="F3" i="49"/>
  <c r="G3" i="49" s="1"/>
  <c r="I3" i="49" s="1"/>
  <c r="J22" i="50" l="1"/>
  <c r="H22" i="50"/>
  <c r="F4" i="48"/>
  <c r="G4" i="48" s="1"/>
  <c r="I4" i="48" s="1"/>
  <c r="K19" i="34" l="1"/>
  <c r="K16" i="34"/>
  <c r="M19" i="34"/>
  <c r="M22" i="34" s="1"/>
  <c r="K22" i="34" l="1"/>
  <c r="J18" i="49" l="1"/>
  <c r="F3" i="48"/>
  <c r="G3" i="48" s="1"/>
  <c r="J28" i="48"/>
  <c r="I3" i="48" l="1"/>
  <c r="H21" i="49"/>
  <c r="J21" i="49"/>
  <c r="D40" i="18"/>
  <c r="E34" i="18"/>
  <c r="G34" i="18" s="1"/>
  <c r="E33" i="18"/>
  <c r="G33" i="18" s="1"/>
  <c r="E32" i="18"/>
  <c r="G32" i="18" s="1"/>
  <c r="E31" i="18"/>
  <c r="G31" i="18" s="1"/>
  <c r="G30" i="18"/>
  <c r="E30" i="18"/>
  <c r="E29" i="18"/>
  <c r="G29" i="18" s="1"/>
  <c r="E28" i="18"/>
  <c r="G28" i="18" s="1"/>
  <c r="E27" i="18"/>
  <c r="G27" i="18" s="1"/>
  <c r="E26" i="18"/>
  <c r="E40" i="18" l="1"/>
  <c r="G26" i="18"/>
  <c r="G42" i="18" s="1"/>
  <c r="J31" i="48"/>
  <c r="H31" i="48"/>
  <c r="E9" i="11" l="1"/>
  <c r="E21" i="32"/>
  <c r="G21" i="32" s="1"/>
  <c r="H21" i="27"/>
  <c r="E16" i="32" l="1"/>
  <c r="E17" i="32"/>
  <c r="G17" i="32" s="1"/>
  <c r="E18" i="32"/>
  <c r="G18" i="32" s="1"/>
  <c r="E19" i="32"/>
  <c r="G19" i="32" s="1"/>
  <c r="E20" i="32"/>
  <c r="G20" i="32" s="1"/>
  <c r="E28" i="32" l="1"/>
  <c r="G16" i="32"/>
  <c r="I7" i="43"/>
  <c r="J21" i="43"/>
  <c r="H21" i="43"/>
  <c r="F7" i="43"/>
  <c r="G7" i="43" s="1"/>
  <c r="G6" i="43"/>
  <c r="I6" i="43" s="1"/>
  <c r="F6" i="43"/>
  <c r="F5" i="43"/>
  <c r="G5" i="43" s="1"/>
  <c r="I5" i="43" s="1"/>
  <c r="H18" i="43" l="1"/>
  <c r="H8" i="41"/>
  <c r="I8" i="41" s="1"/>
  <c r="K8" i="41" s="1"/>
  <c r="I7" i="41"/>
  <c r="H7" i="41"/>
  <c r="L23" i="41"/>
  <c r="G5" i="40"/>
  <c r="H5" i="40" s="1"/>
  <c r="J5" i="40" s="1"/>
  <c r="K21" i="40"/>
  <c r="I21" i="40"/>
  <c r="K7" i="41" l="1"/>
  <c r="J24" i="43"/>
  <c r="H24" i="43"/>
  <c r="I18" i="40"/>
  <c r="L26" i="41" l="1"/>
  <c r="J26" i="41"/>
  <c r="K24" i="40"/>
  <c r="I24" i="40"/>
  <c r="G3" i="39" l="1"/>
  <c r="E3" i="39"/>
  <c r="E4" i="39"/>
  <c r="G4" i="39" s="1"/>
  <c r="E6" i="39"/>
  <c r="G6" i="39" s="1"/>
  <c r="E7" i="39"/>
  <c r="G7" i="39" s="1"/>
  <c r="E5" i="39"/>
  <c r="G5" i="39" s="1"/>
  <c r="G11" i="39" l="1"/>
  <c r="G13" i="39" s="1"/>
  <c r="E9" i="39"/>
  <c r="F8" i="27"/>
  <c r="G8" i="27" s="1"/>
  <c r="I8" i="27" s="1"/>
  <c r="F7" i="27" l="1"/>
  <c r="G7" i="27" s="1"/>
  <c r="I7" i="27" s="1"/>
  <c r="F4" i="27"/>
  <c r="F5" i="27"/>
  <c r="F3" i="27"/>
  <c r="M22" i="12" l="1"/>
  <c r="J6" i="20"/>
  <c r="G3" i="27"/>
  <c r="I3" i="27" l="1"/>
  <c r="H5" i="35"/>
  <c r="K7" i="16" l="1"/>
  <c r="M7" i="16" s="1"/>
  <c r="K8" i="16"/>
  <c r="M8" i="16" s="1"/>
  <c r="I7" i="16"/>
  <c r="I8" i="16"/>
  <c r="I9" i="16"/>
  <c r="K9" i="16" s="1"/>
  <c r="M9" i="16" s="1"/>
  <c r="I10" i="16"/>
  <c r="K10" i="16" s="1"/>
  <c r="M10" i="16" s="1"/>
  <c r="I22" i="31"/>
  <c r="D22" i="31"/>
  <c r="G5" i="35" l="1"/>
  <c r="I5" i="35" s="1"/>
  <c r="K5" i="35" s="1"/>
  <c r="L19" i="35" s="1"/>
  <c r="M22" i="35"/>
  <c r="H4" i="34"/>
  <c r="J4" i="34" s="1"/>
  <c r="L4" i="34" s="1"/>
  <c r="H3" i="34"/>
  <c r="J3" i="34" s="1"/>
  <c r="L3" i="34" s="1"/>
  <c r="L25" i="35" l="1"/>
  <c r="M25" i="35"/>
  <c r="H5" i="20"/>
  <c r="E14" i="33" l="1"/>
  <c r="E13" i="33"/>
  <c r="E12" i="33"/>
  <c r="E11" i="33"/>
  <c r="E10" i="33"/>
  <c r="E9" i="33"/>
  <c r="E8" i="33"/>
  <c r="E7" i="33"/>
  <c r="E6" i="33"/>
  <c r="E5" i="33"/>
  <c r="E16" i="33" s="1"/>
  <c r="E7" i="32"/>
  <c r="G7" i="32" s="1"/>
  <c r="E8" i="32"/>
  <c r="G8" i="32" s="1"/>
  <c r="E9" i="32"/>
  <c r="G9" i="32" s="1"/>
  <c r="E10" i="32"/>
  <c r="G10" i="32" s="1"/>
  <c r="E11" i="32"/>
  <c r="G11" i="32" s="1"/>
  <c r="E12" i="32"/>
  <c r="G12" i="32" s="1"/>
  <c r="E13" i="32"/>
  <c r="G13" i="32" s="1"/>
  <c r="E14" i="32"/>
  <c r="G14" i="32" s="1"/>
  <c r="E6" i="32"/>
  <c r="D22" i="17"/>
  <c r="G6" i="32" l="1"/>
  <c r="E24" i="32"/>
  <c r="E26" i="32" s="1"/>
  <c r="E30" i="32" s="1"/>
  <c r="G86" i="32" s="1"/>
  <c r="J19" i="29"/>
  <c r="I19" i="29"/>
  <c r="F3" i="29"/>
  <c r="G3" i="29" s="1"/>
  <c r="I16" i="29" l="1"/>
  <c r="H3" i="29"/>
  <c r="J22" i="29"/>
  <c r="I22" i="29"/>
  <c r="K42" i="28"/>
  <c r="E42" i="28"/>
  <c r="K39" i="28"/>
  <c r="K38" i="28"/>
  <c r="K37" i="28"/>
  <c r="H5" i="5"/>
  <c r="H6" i="5"/>
  <c r="H7" i="5"/>
  <c r="H8" i="5"/>
  <c r="H9" i="5"/>
  <c r="H10" i="5"/>
  <c r="H11" i="5"/>
  <c r="H12" i="5"/>
  <c r="H13" i="5"/>
  <c r="H14" i="5"/>
  <c r="H15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K4" i="28"/>
  <c r="K3" i="28"/>
  <c r="K2" i="28"/>
  <c r="G11" i="12" l="1"/>
  <c r="I11" i="12" s="1"/>
  <c r="K11" i="12" s="1"/>
  <c r="G10" i="12"/>
  <c r="I10" i="12" s="1"/>
  <c r="K10" i="12" s="1"/>
  <c r="F12" i="4" l="1"/>
  <c r="H12" i="4" s="1"/>
  <c r="J12" i="4" s="1"/>
  <c r="G5" i="27" l="1"/>
  <c r="I5" i="27" s="1"/>
  <c r="G4" i="27"/>
  <c r="J21" i="27"/>
  <c r="I4" i="27" l="1"/>
  <c r="H18" i="27"/>
  <c r="H24" i="27" s="1"/>
  <c r="J24" i="27" l="1"/>
  <c r="L14" i="21" l="1"/>
  <c r="M21" i="20"/>
  <c r="K21" i="20"/>
  <c r="J5" i="20"/>
  <c r="K24" i="20" l="1"/>
  <c r="D17" i="18"/>
  <c r="E11" i="18"/>
  <c r="G11" i="18" s="1"/>
  <c r="E10" i="18"/>
  <c r="G10" i="18" s="1"/>
  <c r="E9" i="18"/>
  <c r="G9" i="18" s="1"/>
  <c r="E8" i="18"/>
  <c r="G8" i="18" s="1"/>
  <c r="E7" i="18"/>
  <c r="G7" i="18" s="1"/>
  <c r="E6" i="18"/>
  <c r="G6" i="18" s="1"/>
  <c r="E5" i="18"/>
  <c r="G5" i="18" s="1"/>
  <c r="E4" i="18"/>
  <c r="G4" i="18" s="1"/>
  <c r="E3" i="18"/>
  <c r="L17" i="21" l="1"/>
  <c r="M24" i="20"/>
  <c r="E17" i="18"/>
  <c r="G3" i="18"/>
  <c r="G19" i="18" s="1"/>
  <c r="F11" i="4"/>
  <c r="H11" i="4" s="1"/>
  <c r="J11" i="4" s="1"/>
  <c r="F10" i="4"/>
  <c r="H10" i="4" s="1"/>
  <c r="J10" i="4" s="1"/>
  <c r="O21" i="16" l="1"/>
  <c r="I6" i="16"/>
  <c r="K6" i="16" s="1"/>
  <c r="M6" i="16" s="1"/>
  <c r="I5" i="16"/>
  <c r="K5" i="16" s="1"/>
  <c r="M5" i="16" s="1"/>
  <c r="O24" i="16" l="1"/>
  <c r="L24" i="16"/>
  <c r="G9" i="12" l="1"/>
  <c r="I9" i="12" s="1"/>
  <c r="K9" i="12" s="1"/>
  <c r="G8" i="12"/>
  <c r="I8" i="12" s="1"/>
  <c r="K8" i="12" s="1"/>
  <c r="G7" i="12" l="1"/>
  <c r="I7" i="12" s="1"/>
  <c r="K7" i="12" s="1"/>
  <c r="G6" i="12"/>
  <c r="I6" i="12" s="1"/>
  <c r="E7" i="11"/>
  <c r="E4" i="11"/>
  <c r="M19" i="12" l="1"/>
  <c r="M28" i="12" s="1"/>
  <c r="K6" i="12"/>
  <c r="H16" i="5" l="1"/>
  <c r="D22" i="8" l="1"/>
  <c r="J21" i="9" l="1"/>
  <c r="F21" i="9"/>
  <c r="G18" i="9"/>
  <c r="I18" i="9" s="1"/>
  <c r="G17" i="9"/>
  <c r="I17" i="9" s="1"/>
  <c r="G16" i="9"/>
  <c r="I16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8" i="9"/>
  <c r="I8" i="9" s="1"/>
  <c r="G7" i="9"/>
  <c r="I7" i="9" s="1"/>
  <c r="G6" i="9"/>
  <c r="I6" i="9" s="1"/>
  <c r="G5" i="9"/>
  <c r="I5" i="9" s="1"/>
  <c r="I21" i="9" s="1"/>
  <c r="K21" i="9" s="1"/>
  <c r="F8" i="4" l="1"/>
  <c r="H8" i="4" s="1"/>
  <c r="J8" i="4" s="1"/>
  <c r="F9" i="4"/>
  <c r="H9" i="4" s="1"/>
  <c r="J9" i="4" s="1"/>
  <c r="G22" i="7" l="1"/>
  <c r="D17" i="7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E6" i="7"/>
  <c r="G6" i="7" s="1"/>
  <c r="E5" i="7"/>
  <c r="G5" i="7" s="1"/>
  <c r="E4" i="7"/>
  <c r="G4" i="7" s="1"/>
  <c r="E3" i="7"/>
  <c r="G3" i="7" s="1"/>
  <c r="G19" i="7" l="1"/>
  <c r="G34" i="7" s="1"/>
  <c r="E17" i="7"/>
  <c r="F7" i="4" l="1"/>
  <c r="H7" i="4" s="1"/>
  <c r="J7" i="4" s="1"/>
  <c r="F6" i="4"/>
  <c r="H6" i="4" s="1"/>
  <c r="J6" i="4" s="1"/>
  <c r="F5" i="4"/>
  <c r="H5" i="4" s="1"/>
  <c r="J5" i="4" s="1"/>
  <c r="F4" i="4"/>
  <c r="H4" i="4" s="1"/>
  <c r="J4" i="4" s="1"/>
  <c r="F3" i="4"/>
  <c r="H3" i="4" s="1"/>
  <c r="H3" i="3"/>
  <c r="J3" i="3" s="1"/>
  <c r="N13" i="3" s="1"/>
  <c r="N19" i="3" l="1"/>
  <c r="L26" i="4"/>
  <c r="L3" i="3"/>
  <c r="J3" i="4"/>
</calcChain>
</file>

<file path=xl/sharedStrings.xml><?xml version="1.0" encoding="utf-8"?>
<sst xmlns="http://schemas.openxmlformats.org/spreadsheetml/2006/main" count="4409" uniqueCount="795">
  <si>
    <t>Camions</t>
  </si>
  <si>
    <t>Nature</t>
  </si>
  <si>
    <t>Capacité</t>
  </si>
  <si>
    <t>Manquant</t>
  </si>
  <si>
    <t>Capacité Restant</t>
  </si>
  <si>
    <t>Prix</t>
  </si>
  <si>
    <t>Montant totale</t>
  </si>
  <si>
    <t>Paiement</t>
  </si>
  <si>
    <t>Réliquat</t>
  </si>
  <si>
    <t>Date</t>
  </si>
  <si>
    <t>BD4703MD</t>
  </si>
  <si>
    <t>AP9750MD</t>
  </si>
  <si>
    <t>BG0922MD</t>
  </si>
  <si>
    <t>BJ4904MD/BJ4901MD</t>
  </si>
  <si>
    <t>BF8394MD</t>
  </si>
  <si>
    <t>BR 2045 MD BP 9964 MD</t>
  </si>
  <si>
    <t>BV 0318MD AQ 7596 MD</t>
  </si>
  <si>
    <t>BG0933MD</t>
  </si>
  <si>
    <t>BV9871MD</t>
  </si>
  <si>
    <t>BC4890MD</t>
  </si>
  <si>
    <t>BV 9809 MD BX 9239 MD</t>
  </si>
  <si>
    <t>BG0927MD</t>
  </si>
  <si>
    <t>BB7783MD</t>
  </si>
  <si>
    <t>BV 9811 MD BX 9237 MD</t>
  </si>
  <si>
    <t>Observation</t>
  </si>
  <si>
    <t>Super</t>
  </si>
  <si>
    <t>Kénieba / Djidjan</t>
  </si>
  <si>
    <t>Gasoil</t>
  </si>
  <si>
    <t>Montant total</t>
  </si>
  <si>
    <t>Montant Payé</t>
  </si>
  <si>
    <t>Frais douane</t>
  </si>
  <si>
    <t>Kénieba</t>
  </si>
  <si>
    <t>Payé</t>
  </si>
  <si>
    <t>Statut</t>
  </si>
  <si>
    <t>BQ 0671 MD BP 9962 MD</t>
  </si>
  <si>
    <t xml:space="preserve"> </t>
  </si>
  <si>
    <t>BM4380MD/BV2338MD</t>
  </si>
  <si>
    <t>BJ4902MD/BJ4909MD</t>
  </si>
  <si>
    <t>BL 8302 MD BL 5672 MD</t>
  </si>
  <si>
    <t>BV 9810 MD BX 9840 MD</t>
  </si>
  <si>
    <t>BQ 7722 MD AA 0158 MD</t>
  </si>
  <si>
    <t>Camion</t>
  </si>
  <si>
    <t>Station</t>
  </si>
  <si>
    <t>Pétro Yara Service</t>
  </si>
  <si>
    <t>BV 9812 MD</t>
  </si>
  <si>
    <t>BV 9810 MD</t>
  </si>
  <si>
    <t>AE 8499 MD</t>
  </si>
  <si>
    <t>BR 2045 MD</t>
  </si>
  <si>
    <t>BJ 4045 MD</t>
  </si>
  <si>
    <t>BV 0318 MD</t>
  </si>
  <si>
    <t>BL 1950 MD</t>
  </si>
  <si>
    <t>BL 8302 MD</t>
  </si>
  <si>
    <t>BV 9811 MD</t>
  </si>
  <si>
    <t>BQ 7722 MD</t>
  </si>
  <si>
    <t>BV 0313 MD</t>
  </si>
  <si>
    <t>Montant Total</t>
  </si>
  <si>
    <t>Versement</t>
  </si>
  <si>
    <t>Banque</t>
  </si>
  <si>
    <t>BIM</t>
  </si>
  <si>
    <t>ECOBANK</t>
  </si>
  <si>
    <t>Montant Total Versé</t>
  </si>
  <si>
    <t>BA 6948 MD</t>
  </si>
  <si>
    <t>Réliquat 26 Camions transport</t>
  </si>
  <si>
    <t>AR 0120 MD</t>
  </si>
  <si>
    <t>BM 9917 MD</t>
  </si>
  <si>
    <t>Date de paiement</t>
  </si>
  <si>
    <t>Montant payé</t>
  </si>
  <si>
    <t>Motif</t>
  </si>
  <si>
    <t>Paiement des camions BJ 4904 MD(Gasoil) et BD 4703 MD (Super) et AP 9750 MD (Super) et BG 0922 MD (Super)</t>
  </si>
  <si>
    <t>Les différents paiements de Pétro Yara Service</t>
  </si>
  <si>
    <t>Paiement partiel de réliquat</t>
  </si>
  <si>
    <t>Reliquat</t>
  </si>
  <si>
    <t>BR 5170 MD</t>
  </si>
  <si>
    <t>AE 3645 MD</t>
  </si>
  <si>
    <t>BF 8714 MD</t>
  </si>
  <si>
    <t>AQ 7588 MD</t>
  </si>
  <si>
    <t>BV 9809 MD</t>
  </si>
  <si>
    <t>BZ 9320 MD</t>
  </si>
  <si>
    <t>BM 4380 MD</t>
  </si>
  <si>
    <t>Consommation</t>
  </si>
  <si>
    <t>Djidjan</t>
  </si>
  <si>
    <t>BZ 9320 MD / Z 3170 MD</t>
  </si>
  <si>
    <t>AQ 5084 MD / S 4792 MD</t>
  </si>
  <si>
    <t>BM 4380 MD/ BV 2338 MD</t>
  </si>
  <si>
    <t>BA 6948 MD / BB 0727 MD</t>
  </si>
  <si>
    <t>BL 7671 MD</t>
  </si>
  <si>
    <t>BN 2325 MD</t>
  </si>
  <si>
    <t>AQ 7592 MD</t>
  </si>
  <si>
    <t>BR 2149 MD</t>
  </si>
  <si>
    <t>AT 1221 MD</t>
  </si>
  <si>
    <t>BQ 0671 MD</t>
  </si>
  <si>
    <t>BP 5093 MD</t>
  </si>
  <si>
    <t>AX 9601 MD</t>
  </si>
  <si>
    <t>AX 2667 MD</t>
  </si>
  <si>
    <t>AY 0266 MD</t>
  </si>
  <si>
    <t>BG 9736 MD</t>
  </si>
  <si>
    <t>BG 9737 MD</t>
  </si>
  <si>
    <t>BG 9740 MD</t>
  </si>
  <si>
    <t>BH 2707 MD</t>
  </si>
  <si>
    <t>BG 9738 MD</t>
  </si>
  <si>
    <t>AY 3771 MD</t>
  </si>
  <si>
    <t>BF 2900 MD</t>
  </si>
  <si>
    <t>BJ 4905 MD</t>
  </si>
  <si>
    <t>Total litre</t>
  </si>
  <si>
    <t>Montant litre</t>
  </si>
  <si>
    <t>Paiements</t>
  </si>
  <si>
    <t>Total consommation : 15 100</t>
  </si>
  <si>
    <t>Montant</t>
  </si>
  <si>
    <t>BC 7958 MD</t>
  </si>
  <si>
    <t>Achat</t>
  </si>
  <si>
    <t>Unité</t>
  </si>
  <si>
    <t>Total</t>
  </si>
  <si>
    <t>Euro</t>
  </si>
  <si>
    <t>Vente</t>
  </si>
  <si>
    <t>BA 9095 MD</t>
  </si>
  <si>
    <t>BN 2109 MD</t>
  </si>
  <si>
    <t>BF 1879 MD</t>
  </si>
  <si>
    <t>Kayes</t>
  </si>
  <si>
    <t>BL 8129 MD</t>
  </si>
  <si>
    <t>BD 3237 MD</t>
  </si>
  <si>
    <t>BV 8599 MD</t>
  </si>
  <si>
    <t>BJ 4910 MD</t>
  </si>
  <si>
    <t>BC 7959 MD</t>
  </si>
  <si>
    <t>BJ 8270 MD</t>
  </si>
  <si>
    <t>BL 6884 MD</t>
  </si>
  <si>
    <t>Partiel</t>
  </si>
  <si>
    <t>AT 1221 MD /BL 5859 MD</t>
  </si>
  <si>
    <t>BJ 4045 MD /T 3909 MD</t>
  </si>
  <si>
    <t>BV 9810 MD / BX 9840 MD</t>
  </si>
  <si>
    <t>BR 2045 MD / BP 9964 MD</t>
  </si>
  <si>
    <t>BL 8302 MD / BL 5672 MD</t>
  </si>
  <si>
    <t>BV 0318 MD / AQ 7594 MD</t>
  </si>
  <si>
    <t>AE 8499 MD / AE 8494 MD</t>
  </si>
  <si>
    <t>Ville</t>
  </si>
  <si>
    <t>Bamako</t>
  </si>
  <si>
    <t>BQ 0671 MD / BP 9962 MD</t>
  </si>
  <si>
    <t>BV 9812 MD / BX 9238 MD</t>
  </si>
  <si>
    <t>Transports 7 camions Bko et 2 camions Kénieba</t>
  </si>
  <si>
    <t>Kati</t>
  </si>
  <si>
    <t>BD 0825 MD</t>
  </si>
  <si>
    <t>Téléphone</t>
  </si>
  <si>
    <t>AA 0147 MD</t>
  </si>
  <si>
    <t xml:space="preserve">BB 7323 MD </t>
  </si>
  <si>
    <t>AR 7617 MD</t>
  </si>
  <si>
    <t>BA 7950 MD</t>
  </si>
  <si>
    <t>AQ 9577 MD</t>
  </si>
  <si>
    <t>AR 7612 MD</t>
  </si>
  <si>
    <t>Acheteurs</t>
  </si>
  <si>
    <t>Toumani Brigo</t>
  </si>
  <si>
    <t>Soya Golfa Borozo</t>
  </si>
  <si>
    <t>Manquat</t>
  </si>
  <si>
    <t>AR 5810 MD</t>
  </si>
  <si>
    <t>BMS</t>
  </si>
  <si>
    <t>CASH</t>
  </si>
  <si>
    <t>MOH</t>
  </si>
  <si>
    <t>Permis Camion</t>
  </si>
  <si>
    <t>Capacité restant</t>
  </si>
  <si>
    <t>BZ9320MD/Z3170MD</t>
  </si>
  <si>
    <t>BA6948MD/BB0727MD</t>
  </si>
  <si>
    <t>AQ5084MD/S4792MD</t>
  </si>
  <si>
    <t>BY7460MD/AS1175MD</t>
  </si>
  <si>
    <t>BJ4907MD</t>
  </si>
  <si>
    <t>AY3774MD</t>
  </si>
  <si>
    <t>BV 9812 MD. BX. 9238. MD</t>
  </si>
  <si>
    <t>AT 1221 MD BL 5859 MD</t>
  </si>
  <si>
    <t>BJ 40 45 MD T 39 09 MD</t>
  </si>
  <si>
    <t>BV 9810 MD BX  9840 MD</t>
  </si>
  <si>
    <t>BV 0318 MD AQ 7594 MD</t>
  </si>
  <si>
    <t>AE 8499 MD AE 8494 MD</t>
  </si>
  <si>
    <t>AY3771MD</t>
  </si>
  <si>
    <t>BJ4905MD</t>
  </si>
  <si>
    <t>BA 8328 MD</t>
  </si>
  <si>
    <t>Reste à payer</t>
  </si>
  <si>
    <t>BH 2873 MD --&gt; BJ 8845 MD</t>
  </si>
  <si>
    <t>KENIEBA</t>
  </si>
  <si>
    <t>Compensation</t>
  </si>
  <si>
    <t>Reste Capacité</t>
  </si>
  <si>
    <t>BN 2107 MD / BV 2333 MD</t>
  </si>
  <si>
    <t>CORIS</t>
  </si>
  <si>
    <t>ALTANTIQUE</t>
  </si>
  <si>
    <t>BN 2107 MD</t>
  </si>
  <si>
    <t>BD 0824 MD</t>
  </si>
  <si>
    <t>BD 0827 MD</t>
  </si>
  <si>
    <t>BF 1873 MD</t>
  </si>
  <si>
    <t>73 22 94 47</t>
  </si>
  <si>
    <t>BN 7047 MD</t>
  </si>
  <si>
    <t>Coris Bank</t>
  </si>
  <si>
    <t>AT 1221 MD / BL 5859 MD</t>
  </si>
  <si>
    <t>AJ 7115 MD</t>
  </si>
  <si>
    <t>CA 3235 MD</t>
  </si>
  <si>
    <t>CA 3253 MD</t>
  </si>
  <si>
    <t>Argent epargné</t>
  </si>
  <si>
    <t>Retrait</t>
  </si>
  <si>
    <t>Reste</t>
  </si>
  <si>
    <t>CA 3239 MD</t>
  </si>
  <si>
    <t>CA 3274 MD</t>
  </si>
  <si>
    <t>79 45 47 15</t>
  </si>
  <si>
    <t>76 17 45 13</t>
  </si>
  <si>
    <t>CA 3221 MD</t>
  </si>
  <si>
    <r>
      <t xml:space="preserve">Lakan lakan Niangadou - </t>
    </r>
    <r>
      <rPr>
        <b/>
        <sz val="11"/>
        <color theme="9"/>
        <rFont val="Calibri"/>
        <family val="2"/>
        <scheme val="minor"/>
      </rPr>
      <t>Payé</t>
    </r>
  </si>
  <si>
    <t>77 39 51 23</t>
  </si>
  <si>
    <t>74 36 52 07</t>
  </si>
  <si>
    <t>70 93 78 69</t>
  </si>
  <si>
    <t>Total Litre</t>
  </si>
  <si>
    <t>BV 8616 MD</t>
  </si>
  <si>
    <t>BV 8597 MD</t>
  </si>
  <si>
    <t>BN 2104 MD</t>
  </si>
  <si>
    <t>AV 1719 MD</t>
  </si>
  <si>
    <t>AV 1732 MD</t>
  </si>
  <si>
    <t>AX 8918 MD</t>
  </si>
  <si>
    <t>Remise</t>
  </si>
  <si>
    <t>Total 9 Camions</t>
  </si>
  <si>
    <t>Reliquat 9 Camions</t>
  </si>
  <si>
    <t>LK Holding</t>
  </si>
  <si>
    <r>
      <t xml:space="preserve">Habaye Lah - </t>
    </r>
    <r>
      <rPr>
        <b/>
        <sz val="11"/>
        <color theme="9"/>
        <rFont val="Calibri"/>
        <family val="2"/>
        <scheme val="minor"/>
      </rPr>
      <t>Payé</t>
    </r>
  </si>
  <si>
    <t>Reliquat Total</t>
  </si>
  <si>
    <t>BM 7606 MD / AN 3689 MD</t>
  </si>
  <si>
    <t>Non payé</t>
  </si>
  <si>
    <t>Yamoussoukro - Bamako</t>
  </si>
  <si>
    <t>BV 9815 MD / AN 3694 MD</t>
  </si>
  <si>
    <t>BM 7606 MD</t>
  </si>
  <si>
    <t>Baissou Dramera</t>
  </si>
  <si>
    <t>BF 1876 MD</t>
  </si>
  <si>
    <t>76 22 24 33</t>
  </si>
  <si>
    <t xml:space="preserve">BD 3237 MD </t>
  </si>
  <si>
    <t>BL 80 47 MD</t>
  </si>
  <si>
    <t>BV 86 18 MD</t>
  </si>
  <si>
    <t>BQ 4468 MD</t>
  </si>
  <si>
    <t>BH 2893 MD</t>
  </si>
  <si>
    <t>Total 7 Camions</t>
  </si>
  <si>
    <t>BA 7938 MD</t>
  </si>
  <si>
    <t>75 62 07 05</t>
  </si>
  <si>
    <t>91 22 05 06</t>
  </si>
  <si>
    <t>76 27 72 55</t>
  </si>
  <si>
    <t xml:space="preserve">BH 6882 / BJ 2782 MD </t>
  </si>
  <si>
    <t>AX 3632 / 3645 MD</t>
  </si>
  <si>
    <t>BE 8806 / BX 0859 MD</t>
  </si>
  <si>
    <t>BG 0934  / 0910 MD</t>
  </si>
  <si>
    <t>BN 6924  / 6907 MD</t>
  </si>
  <si>
    <t>BG 0934 MD</t>
  </si>
  <si>
    <t>AY 3775 MD</t>
  </si>
  <si>
    <t>AY 3777 MD</t>
  </si>
  <si>
    <t>Halid TLC - Mohamed Kenieba</t>
  </si>
  <si>
    <t>BY 7460 MD / AS 1175 MD</t>
  </si>
  <si>
    <t>Bah Dramera</t>
  </si>
  <si>
    <t>Lakan Lakan</t>
  </si>
  <si>
    <t>BR 5171 MD</t>
  </si>
  <si>
    <t>Total 7 Camions Gasoil</t>
  </si>
  <si>
    <t>Petro Yara Service</t>
  </si>
  <si>
    <t>Moussa Diallo - Keniéba</t>
  </si>
  <si>
    <t>BE 8806 MD</t>
  </si>
  <si>
    <t>Bamadou Golfa</t>
  </si>
  <si>
    <t>Manquant A</t>
  </si>
  <si>
    <t>BC 0955 MD</t>
  </si>
  <si>
    <t>AT 7064 MD</t>
  </si>
  <si>
    <t>Pétro yara service</t>
  </si>
  <si>
    <t>BF 1870 MD</t>
  </si>
  <si>
    <t>Reliquat total</t>
  </si>
  <si>
    <t xml:space="preserve">AQ 7592 MD </t>
  </si>
  <si>
    <t>BC 3311 MD</t>
  </si>
  <si>
    <t>73 4757 20</t>
  </si>
  <si>
    <t>BL 8041 MD</t>
  </si>
  <si>
    <t>AR 5806 MD / AR 5807 MD</t>
  </si>
  <si>
    <t>AR 5797 MD / AR 5796 MD</t>
  </si>
  <si>
    <t>BB 8291 MD / AX 2809 MD</t>
  </si>
  <si>
    <t>BB 7327 MD / E 2307MS</t>
  </si>
  <si>
    <t>AR 7614 MD / AS 4196 MD</t>
  </si>
  <si>
    <t>AQ 9587 MD / AQ 9591 MD</t>
  </si>
  <si>
    <t>AQ 5084 MD</t>
  </si>
  <si>
    <t>BY 7460 MD</t>
  </si>
  <si>
    <t>Pétro N'diaye Service</t>
  </si>
  <si>
    <t>Reliquat Lah</t>
  </si>
  <si>
    <t>Reliquat Consommation</t>
  </si>
  <si>
    <t>Transport</t>
  </si>
  <si>
    <t>Produit</t>
  </si>
  <si>
    <t>BV 9811 MD / BX 9237 MD</t>
  </si>
  <si>
    <t>BB 9099 MD</t>
  </si>
  <si>
    <t>AY 3774 MD</t>
  </si>
  <si>
    <t>Montant Crédit</t>
  </si>
  <si>
    <t>Date de Crédit</t>
  </si>
  <si>
    <t xml:space="preserve">16/11/2023 </t>
  </si>
  <si>
    <t>BL 8856 MD / BV 2331 MD</t>
  </si>
  <si>
    <t>BR 5170 MD / BP 9963 MD</t>
  </si>
  <si>
    <t>BV 9809 MD / BX 9239 MD</t>
  </si>
  <si>
    <t>BN 2325 MD / T 3913 MD</t>
  </si>
  <si>
    <t>BQ 7722 MD / AA 0158 MD</t>
  </si>
  <si>
    <t>AQ 7588 MD / AQ 7594 MD</t>
  </si>
  <si>
    <t>BV 9810 MD / BX 9240 MD</t>
  </si>
  <si>
    <t>BV 0318 MD / AQ 7597 MD</t>
  </si>
  <si>
    <t>BM 4380 MD / BV 2338 MD</t>
  </si>
  <si>
    <t>AR 2574 MD</t>
  </si>
  <si>
    <t>BD 0829 MD</t>
  </si>
  <si>
    <t>AR 7614 MD / AS 4156  MD</t>
  </si>
  <si>
    <t>BL 8130 MD</t>
  </si>
  <si>
    <t>BV 8619 MD</t>
  </si>
  <si>
    <t>CA 0364 MD</t>
  </si>
  <si>
    <t>100  000 Frais douanne</t>
  </si>
  <si>
    <t>BX 4626 MD</t>
  </si>
  <si>
    <t>AE 3645 MD / BD 5167 MD</t>
  </si>
  <si>
    <t>BJ 4045 MD / T 3909 MD</t>
  </si>
  <si>
    <t>BL 1950 MD / BL 1105 MD</t>
  </si>
  <si>
    <t xml:space="preserve">BL 7671  MD </t>
  </si>
  <si>
    <t>BP 9350 MD / T 3911 MD</t>
  </si>
  <si>
    <t>BR 5170 MD / BP 9239 MD</t>
  </si>
  <si>
    <t>Prix Transport</t>
  </si>
  <si>
    <t>Montant transport</t>
  </si>
  <si>
    <t>Montant Manquant</t>
  </si>
  <si>
    <t>Douane</t>
  </si>
  <si>
    <t>Paye</t>
  </si>
  <si>
    <t>BV 0313 MD / AQ 7596 MD</t>
  </si>
  <si>
    <t>BL 7671 MD / BM 0657 MD</t>
  </si>
  <si>
    <t>BR 2149 MD / AA 0140 MD</t>
  </si>
  <si>
    <t>BF 8714 MD / BL 5671 MD</t>
  </si>
  <si>
    <t>BL 8302 MD / BL 5671 MD</t>
  </si>
  <si>
    <t>BV 9815 MD</t>
  </si>
  <si>
    <t>Capacité restante A</t>
  </si>
  <si>
    <t>Capacité restante B</t>
  </si>
  <si>
    <t>Camion B</t>
  </si>
  <si>
    <t>Capacité A</t>
  </si>
  <si>
    <t>Capacité B</t>
  </si>
  <si>
    <t>Manquant B</t>
  </si>
  <si>
    <t>Montant A</t>
  </si>
  <si>
    <t>Montant B</t>
  </si>
  <si>
    <t>Total A</t>
  </si>
  <si>
    <t>Total B</t>
  </si>
  <si>
    <t>BF 5973 MD</t>
  </si>
  <si>
    <t>Acheuteurs</t>
  </si>
  <si>
    <t>Période du 08/01/2024</t>
  </si>
  <si>
    <t>Période du 12/12/2023 à 02/01/2024</t>
  </si>
  <si>
    <t>Numero</t>
  </si>
  <si>
    <t>BF 1881 MD / BY 9686 MD</t>
  </si>
  <si>
    <t>BN 6922 MD</t>
  </si>
  <si>
    <t>BG 0440 MD</t>
  </si>
  <si>
    <t>AH 0966 MD</t>
  </si>
  <si>
    <t>AG 7241 MD</t>
  </si>
  <si>
    <t>Doit à Mamadou Lah</t>
  </si>
  <si>
    <t>Doit à Doubaya Trans</t>
  </si>
  <si>
    <t>Transport 23 Camions</t>
  </si>
  <si>
    <t>Transport Corridor</t>
  </si>
  <si>
    <t>Camion A</t>
  </si>
  <si>
    <t>AT 3050 MD / AT 3149 MD</t>
  </si>
  <si>
    <t>Numéro</t>
  </si>
  <si>
    <t>AA 0156 MD</t>
  </si>
  <si>
    <t>AA 8000 MD</t>
  </si>
  <si>
    <t>BL 8044 MD</t>
  </si>
  <si>
    <t>Date paiement</t>
  </si>
  <si>
    <t>Date camion</t>
  </si>
  <si>
    <t>23-01-2024</t>
  </si>
  <si>
    <t>24-01-2024</t>
  </si>
  <si>
    <t>30-01-2024</t>
  </si>
  <si>
    <t>31-01-2024</t>
  </si>
  <si>
    <t>TRANSPORT 18 CAMIONS</t>
  </si>
  <si>
    <t>01-02-2024</t>
  </si>
  <si>
    <t>04-02-2024</t>
  </si>
  <si>
    <t>05-02-2024</t>
  </si>
  <si>
    <t>Période du 04/02/2024</t>
  </si>
  <si>
    <t>06-02-2024</t>
  </si>
  <si>
    <t>08-02-2024</t>
  </si>
  <si>
    <t>CH 2655 MD / CH 4171 MD</t>
  </si>
  <si>
    <t>CH 2656 MD / CH 4168 MD</t>
  </si>
  <si>
    <t>10-02-2024</t>
  </si>
  <si>
    <t>CH 2654 MD</t>
  </si>
  <si>
    <t>11-02-2024</t>
  </si>
  <si>
    <t>BR 517 MD</t>
  </si>
  <si>
    <t>12-02-2024</t>
  </si>
  <si>
    <t>13-02-2024</t>
  </si>
  <si>
    <t>14-02-2024</t>
  </si>
  <si>
    <t>15-02-2024</t>
  </si>
  <si>
    <t>16-02-2024</t>
  </si>
  <si>
    <t>17-02-2024</t>
  </si>
  <si>
    <t>18-02-2024</t>
  </si>
  <si>
    <t>Camion Bah</t>
  </si>
  <si>
    <t>Camion Lah</t>
  </si>
  <si>
    <t>Capacité Bah</t>
  </si>
  <si>
    <t>Capacité Lah</t>
  </si>
  <si>
    <t>Manquant Bah</t>
  </si>
  <si>
    <t>Manquant Lah</t>
  </si>
  <si>
    <t>Capacité restante Bah</t>
  </si>
  <si>
    <t>Capacité restante Lah</t>
  </si>
  <si>
    <t>19-02-2024</t>
  </si>
  <si>
    <t>BA 7949 MD</t>
  </si>
  <si>
    <t>21-02-2024</t>
  </si>
  <si>
    <t>BJ 4902 MD</t>
  </si>
  <si>
    <t>Période du 21/02/2024</t>
  </si>
  <si>
    <t>BJ 4904 MD</t>
  </si>
  <si>
    <t>22-02-2024</t>
  </si>
  <si>
    <t>BJ 4907 MD</t>
  </si>
  <si>
    <t>23-02-2024</t>
  </si>
  <si>
    <t>26-02-2024</t>
  </si>
  <si>
    <t>05-02-2024 - Payé</t>
  </si>
  <si>
    <t>29-02-2024</t>
  </si>
  <si>
    <t>Période du 29/02/2024</t>
  </si>
  <si>
    <t>BP 9702 MD / BQ 2086 MD</t>
  </si>
  <si>
    <t>01-03-2024</t>
  </si>
  <si>
    <t>02-03-2024</t>
  </si>
  <si>
    <t>03-03-2024</t>
  </si>
  <si>
    <t>04-03-2024</t>
  </si>
  <si>
    <t>AX 3760 MD</t>
  </si>
  <si>
    <t>05-03-2024</t>
  </si>
  <si>
    <t>06-03-2024</t>
  </si>
  <si>
    <t>BX 7781 MD</t>
  </si>
  <si>
    <t>07-03-2024</t>
  </si>
  <si>
    <t>CA 3234 MD</t>
  </si>
  <si>
    <t>Période du 06/03/2024</t>
  </si>
  <si>
    <t>07-02-2024</t>
  </si>
  <si>
    <t>08-03-2024</t>
  </si>
  <si>
    <t>09-03-2024</t>
  </si>
  <si>
    <t>Recap des derniers paiements (Lakan Lakan)</t>
  </si>
  <si>
    <t>Les frais</t>
  </si>
  <si>
    <t>Trois cheques cumulés</t>
  </si>
  <si>
    <t>Deux cheques cumulés</t>
  </si>
  <si>
    <t>10-03-2024</t>
  </si>
  <si>
    <t>BH 5055 MD / BL 6962 MD</t>
  </si>
  <si>
    <t>BY 5270 MD / BY 2506 MD</t>
  </si>
  <si>
    <t>BH 5055 MD</t>
  </si>
  <si>
    <t>BX 4226 MD</t>
  </si>
  <si>
    <t>11-03-2024</t>
  </si>
  <si>
    <t>Transport 18 Camions</t>
  </si>
  <si>
    <t>12-03-2024</t>
  </si>
  <si>
    <t>13-03-2024</t>
  </si>
  <si>
    <t>14-03-2024</t>
  </si>
  <si>
    <t>15-03-2024</t>
  </si>
  <si>
    <t>Motifs</t>
  </si>
  <si>
    <t>CA 3240 MD</t>
  </si>
  <si>
    <t>18-03-2024</t>
  </si>
  <si>
    <t xml:space="preserve">******** </t>
  </si>
  <si>
    <t xml:space="preserve">12/03/2024 </t>
  </si>
  <si>
    <t>Période du 19/03/2024</t>
  </si>
  <si>
    <t>AQ 5084</t>
  </si>
  <si>
    <t>19-03-2024</t>
  </si>
  <si>
    <t>20-03-2024</t>
  </si>
  <si>
    <t>BH 0767 MD</t>
  </si>
  <si>
    <t>Période du 20/03/2024</t>
  </si>
  <si>
    <t>21-03-2024</t>
  </si>
  <si>
    <t>24-03-2024</t>
  </si>
  <si>
    <t>Q 0859 MD / Q 0860 MD</t>
  </si>
  <si>
    <t>BC 8468 MD</t>
  </si>
  <si>
    <t>BY 8260 MD / C 1871 MD</t>
  </si>
  <si>
    <t>Chinoi Golfa</t>
  </si>
  <si>
    <t>BY 5270 MD</t>
  </si>
  <si>
    <t>02-04-2024</t>
  </si>
  <si>
    <t>BY 7899 MD</t>
  </si>
  <si>
    <t>BR 1118 MD</t>
  </si>
  <si>
    <t>BP 9702 MD</t>
  </si>
  <si>
    <t>TRANSPORT CAMIONS</t>
  </si>
  <si>
    <t>04-04-2024</t>
  </si>
  <si>
    <t>BC 8468 MD / F 8884 M5</t>
  </si>
  <si>
    <t>05-04-2024</t>
  </si>
  <si>
    <t>Période du 05/04/2024</t>
  </si>
  <si>
    <t>06-04-2024</t>
  </si>
  <si>
    <t>BH 2881 MD</t>
  </si>
  <si>
    <t>12-04-2024</t>
  </si>
  <si>
    <t>AS 4306 MD / BX 3555 MD</t>
  </si>
  <si>
    <t>AS 4263 MD / BX 3134 MD</t>
  </si>
  <si>
    <t>BY 7899 MD / BZ 4256 MD</t>
  </si>
  <si>
    <t>BR 1118 MD / BZ 4257 MD</t>
  </si>
  <si>
    <t>BZ 2023 MD / BZ 2802 MD</t>
  </si>
  <si>
    <t>14-04-2024</t>
  </si>
  <si>
    <t>Total Crédit</t>
  </si>
  <si>
    <t>Bénéfice</t>
  </si>
  <si>
    <t>Délai</t>
  </si>
  <si>
    <t>3 semaines</t>
  </si>
  <si>
    <t>BC 3265 MD</t>
  </si>
  <si>
    <t>BG 8092 MD</t>
  </si>
  <si>
    <t>BG 8090 MD</t>
  </si>
  <si>
    <t>BH 1800 MD</t>
  </si>
  <si>
    <t>AN 4696 MD</t>
  </si>
  <si>
    <t>Période du 24/04/2024</t>
  </si>
  <si>
    <t>Période du 11/05/2024</t>
  </si>
  <si>
    <t>Djibi Karagnara</t>
  </si>
  <si>
    <t>Prix Manquant</t>
  </si>
  <si>
    <t>AS 4306 MD / BX-3555 MD</t>
  </si>
  <si>
    <t>Conso</t>
  </si>
  <si>
    <t>AX 1784 MD</t>
  </si>
  <si>
    <t>BD 2817 MD</t>
  </si>
  <si>
    <t>BZ 7448 MD</t>
  </si>
  <si>
    <t>BY 4740 MD / BZ 1944 MD</t>
  </si>
  <si>
    <t>BZ 2023 MD</t>
  </si>
  <si>
    <t>BR 1118 MD / BZ 2506 MD</t>
  </si>
  <si>
    <t>BF 8963 MD/ H 9500 M5</t>
  </si>
  <si>
    <t>BL 8856 MD</t>
  </si>
  <si>
    <t>BL 8053 MD</t>
  </si>
  <si>
    <t>Daouda Bassoum</t>
  </si>
  <si>
    <t>BN 2095 MD</t>
  </si>
  <si>
    <t>BF 1882 MD</t>
  </si>
  <si>
    <t>CC 5704 MD</t>
  </si>
  <si>
    <t>Abdoulaye N'diaye</t>
  </si>
  <si>
    <t>CC 5698 MD</t>
  </si>
  <si>
    <t>BF 2543 MD</t>
  </si>
  <si>
    <t>70 91 07 03</t>
  </si>
  <si>
    <t>74 47 41 01</t>
  </si>
  <si>
    <t>BP 9702 MD - BQ 2086 MD</t>
  </si>
  <si>
    <t>BC 8468 MD - F 8884 MD</t>
  </si>
  <si>
    <t>BF 8963 MD - H 9500 MD</t>
  </si>
  <si>
    <t>BN 5785 MD</t>
  </si>
  <si>
    <t>BF 8963 MD / H 9500 MD</t>
  </si>
  <si>
    <t>BL 7465 MD / BM 8979 MD</t>
  </si>
  <si>
    <t>BX 4626 MD - manquant</t>
  </si>
  <si>
    <t>70 52 52 34</t>
  </si>
  <si>
    <t>60 16 51 34</t>
  </si>
  <si>
    <t>CH 9026 (Bamaye Dramera)</t>
  </si>
  <si>
    <t>BN 5785 MD - BL 9078 MD (Lakan Lakan)</t>
  </si>
  <si>
    <t>60 16 51 12 (Badjai)</t>
  </si>
  <si>
    <t>70 52 52 34 (Badjai)</t>
  </si>
  <si>
    <t>Période 20 Juin 2024</t>
  </si>
  <si>
    <t>BG 0924 MD</t>
  </si>
  <si>
    <t>BP 6288 MD</t>
  </si>
  <si>
    <t>BP 6404 MD</t>
  </si>
  <si>
    <t>BL 8047 MD / BQ 9736 MD</t>
  </si>
  <si>
    <t>76 17 67 40</t>
  </si>
  <si>
    <t>79 53 70 01</t>
  </si>
  <si>
    <t>Période du 06/07/2024</t>
  </si>
  <si>
    <t>BP 9702 MD/ BQ 2086 MD</t>
  </si>
  <si>
    <t>Commission</t>
  </si>
  <si>
    <t>CC 9817 MD</t>
  </si>
  <si>
    <t>BV 8593 MD</t>
  </si>
  <si>
    <t>BV 8612 MD</t>
  </si>
  <si>
    <t>BL 8047 MD</t>
  </si>
  <si>
    <t>CC 5690 MD</t>
  </si>
  <si>
    <t>BH 8766 MD / BL 5551 MD</t>
  </si>
  <si>
    <t>CC 9829 MD</t>
  </si>
  <si>
    <t>CC 9831 MD</t>
  </si>
  <si>
    <t>CC 9825 MD</t>
  </si>
  <si>
    <t>Période 19 Juillet 2024</t>
  </si>
  <si>
    <t>BY 4880 MD</t>
  </si>
  <si>
    <t>BN 6903 MD</t>
  </si>
  <si>
    <t>BH 8311 MD</t>
  </si>
  <si>
    <t>BG 0410 MD</t>
  </si>
  <si>
    <t>BF 1703 MD / BF 1713 MD</t>
  </si>
  <si>
    <t>BF 1694 MD / BF 1705 MD</t>
  </si>
  <si>
    <t>BH 8309 MD / BH 8320 MD</t>
  </si>
  <si>
    <t>BH 8315 MD / BH 8318 MD</t>
  </si>
  <si>
    <t>BG 8028 MD / BG 8034 MD</t>
  </si>
  <si>
    <t>BH 8312 MD / BH 8319 MD</t>
  </si>
  <si>
    <t>AY 9371 MD / AY 9177 MD</t>
  </si>
  <si>
    <t>AY 9181 MD / AY 9178 MD</t>
  </si>
  <si>
    <t>AV 8713 MD / AV 8872 MD</t>
  </si>
  <si>
    <t>AV 8717 MD / AV 8950 MD</t>
  </si>
  <si>
    <t>AV 8712 MD / AV 8874 MD</t>
  </si>
  <si>
    <t>AT 7251 MD / AV 6988 MD</t>
  </si>
  <si>
    <t>AY 9357 MD / AY 9172 MD</t>
  </si>
  <si>
    <t>BC 3261 MD / BC 3382 MD</t>
  </si>
  <si>
    <t>AY 9355 MD / AY 9169 MD</t>
  </si>
  <si>
    <t>BC 3265 MD / BC 3375 MD</t>
  </si>
  <si>
    <t>AX 5477 MD / AX 2038 MD</t>
  </si>
  <si>
    <t>BQ 0673 MD / BB 5489 MD</t>
  </si>
  <si>
    <t>BV 8601 MD</t>
  </si>
  <si>
    <t>2 Pneus</t>
  </si>
  <si>
    <t>CD 4790 MD</t>
  </si>
  <si>
    <t>2 Batteries</t>
  </si>
  <si>
    <t>Pièce</t>
  </si>
  <si>
    <t>Frais</t>
  </si>
  <si>
    <t>BH 0439 MD</t>
  </si>
  <si>
    <t>BF 1900 MD</t>
  </si>
  <si>
    <t>P 1546 MD / P 1513 MD</t>
  </si>
  <si>
    <t>Période du 04/08/2024</t>
  </si>
  <si>
    <t>AL 6598 MD / R 9372 MD</t>
  </si>
  <si>
    <t>CH 0838 / CH 2494</t>
  </si>
  <si>
    <t>CH 0830 / CH 2486</t>
  </si>
  <si>
    <t>CH 0846 / CH 2502</t>
  </si>
  <si>
    <t>CH 0841 /CH 2497</t>
  </si>
  <si>
    <t>CH 9998 / CH 2451</t>
  </si>
  <si>
    <t>CH 2822 / CH 2519</t>
  </si>
  <si>
    <t>CH 0003 / CH 2456</t>
  </si>
  <si>
    <t>CH 0813 / CH 2469</t>
  </si>
  <si>
    <t>CH 0836 / CH 2492</t>
  </si>
  <si>
    <t>CH 2836 / CH 2533</t>
  </si>
  <si>
    <t>CH 0004 / CH 2457</t>
  </si>
  <si>
    <t>CH 0847 / CH 2503</t>
  </si>
  <si>
    <t>CH 2835 / CH 2532</t>
  </si>
  <si>
    <t>CH 2812 / CH 2509</t>
  </si>
  <si>
    <t>CH 2833 / CH 2530</t>
  </si>
  <si>
    <t>79 07 23 94</t>
  </si>
  <si>
    <t>75 09 62 18</t>
  </si>
  <si>
    <t>74 99 68 15</t>
  </si>
  <si>
    <t>76 25 84 51</t>
  </si>
  <si>
    <t>75 11 28 85</t>
  </si>
  <si>
    <t>76 01 71 17</t>
  </si>
  <si>
    <t>79 24 03 57</t>
  </si>
  <si>
    <t>92 49 56 95</t>
  </si>
  <si>
    <t>74 07 00 40</t>
  </si>
  <si>
    <t>70 75 81 29</t>
  </si>
  <si>
    <t>65 86 81 42</t>
  </si>
  <si>
    <t>76 61 70 46</t>
  </si>
  <si>
    <t>79 03 94 77</t>
  </si>
  <si>
    <t>74 58 83 98</t>
  </si>
  <si>
    <t>72 22 73 38</t>
  </si>
  <si>
    <t>CA 3279 MD</t>
  </si>
  <si>
    <t>CH 0004 MD</t>
  </si>
  <si>
    <t>CH 0847 MD</t>
  </si>
  <si>
    <t>CH 2835 MD</t>
  </si>
  <si>
    <t>CH 2812 MD</t>
  </si>
  <si>
    <t>CH 2833 MD</t>
  </si>
  <si>
    <t>Bareima Dramera</t>
  </si>
  <si>
    <t>CA 3279 MD - Lakan Lakan</t>
  </si>
  <si>
    <t>Avance Transport</t>
  </si>
  <si>
    <t>CD 4774 MD / CD 4805 MD</t>
  </si>
  <si>
    <t>CD 4784 MD / CD 5618 MD</t>
  </si>
  <si>
    <t>CD 4780 MD / CD 5624 MD</t>
  </si>
  <si>
    <t>CD 4759 MD / CD 5617 MD</t>
  </si>
  <si>
    <t>CD 4756 MD / CD 5616 MD</t>
  </si>
  <si>
    <t>CD 4788 MD / CD 5622 MD</t>
  </si>
  <si>
    <t>CD 2314 MD / CD 2297 MD</t>
  </si>
  <si>
    <t>BF 1877 MD / BY 5647 MD</t>
  </si>
  <si>
    <t>BL 8128 MD / BV 2337 MD</t>
  </si>
  <si>
    <t>BL 8041 MD / BV 8357 MD</t>
  </si>
  <si>
    <t>93 82 39 30</t>
  </si>
  <si>
    <t>76 04 78 17</t>
  </si>
  <si>
    <t>76 21 00 15</t>
  </si>
  <si>
    <t>64 81 04 89</t>
  </si>
  <si>
    <t>79 40 14 09</t>
  </si>
  <si>
    <t>91 25 51 55</t>
  </si>
  <si>
    <t>76 22 86 76</t>
  </si>
  <si>
    <t>73 27 39 55</t>
  </si>
  <si>
    <t>73 38 03 35</t>
  </si>
  <si>
    <t>99 96 84 52</t>
  </si>
  <si>
    <t>Mohamed Client Kenieba</t>
  </si>
  <si>
    <t>CD 4756 MD</t>
  </si>
  <si>
    <t>CD 4774 MD</t>
  </si>
  <si>
    <t>CD 4784 MD</t>
  </si>
  <si>
    <t>CD 4780 MD</t>
  </si>
  <si>
    <t>CD 4759 MD</t>
  </si>
  <si>
    <t>BZ 2933 MD</t>
  </si>
  <si>
    <t>CH 0838 MD</t>
  </si>
  <si>
    <t>CH 0830 MD</t>
  </si>
  <si>
    <t>CH 0846 MD</t>
  </si>
  <si>
    <t>CH 0841 MD</t>
  </si>
  <si>
    <t>CH 9998 MD</t>
  </si>
  <si>
    <t>CH 2822 MD</t>
  </si>
  <si>
    <t>CH 0003 MD</t>
  </si>
  <si>
    <t>CH 0813 MD</t>
  </si>
  <si>
    <t>CH 0836 MD</t>
  </si>
  <si>
    <t>CH 2836 MD</t>
  </si>
  <si>
    <t>BF 4955 MD - Soya Golfa Borozo</t>
  </si>
  <si>
    <t>BH 0439 MD - Lakan</t>
  </si>
  <si>
    <t>CA 3235 MD - Lk Holding</t>
  </si>
  <si>
    <t>CA 3274 MD - Lk Holding</t>
  </si>
  <si>
    <t>CH 0814 MD</t>
  </si>
  <si>
    <t>CH 2831 MD</t>
  </si>
  <si>
    <t>CH 0814 MD - Halid TLC</t>
  </si>
  <si>
    <t>CH 9992 MD</t>
  </si>
  <si>
    <t>Bareima Dramera - Simbala Koita</t>
  </si>
  <si>
    <t>CH 0822 MD</t>
  </si>
  <si>
    <t>CH 9992 MD - Fodé N'diaye</t>
  </si>
  <si>
    <t>CH 0822 MD - Simbala Koita</t>
  </si>
  <si>
    <t>CH 2831 MD - Halid TLC</t>
  </si>
  <si>
    <t>CD 4788 MD</t>
  </si>
  <si>
    <t>CD 2314 MD</t>
  </si>
  <si>
    <t>BJ 7981 MD</t>
  </si>
  <si>
    <t>BH 0767 MD / AS 1951 MD</t>
  </si>
  <si>
    <t>BL 7919 MD</t>
  </si>
  <si>
    <t>BF 8963 MD</t>
  </si>
  <si>
    <t>BD 2817 MD / D 6750 MD</t>
  </si>
  <si>
    <t>Bareima Dramera - Lakan Lakan</t>
  </si>
  <si>
    <t>T(2025000) - M(301000)</t>
  </si>
  <si>
    <t>Conso(27/07/24)</t>
  </si>
  <si>
    <t>Sikasso</t>
  </si>
  <si>
    <t>CH 0835 / CH 2491 MD</t>
  </si>
  <si>
    <t>CH 2816 MD / CH 2513 MD</t>
  </si>
  <si>
    <t>CH 0833 MD / CH 2489 MD</t>
  </si>
  <si>
    <t>CH 0837 MD / CH 2493 MD</t>
  </si>
  <si>
    <t>CH 0006 MD / CH 2459 MD</t>
  </si>
  <si>
    <t>76 36 15 20</t>
  </si>
  <si>
    <t>76 39 06 05</t>
  </si>
  <si>
    <t>60 59 73 14</t>
  </si>
  <si>
    <t>79 03 19 66</t>
  </si>
  <si>
    <t>76 56 21 07</t>
  </si>
  <si>
    <t>Atlantique</t>
  </si>
  <si>
    <t>BNDA</t>
  </si>
  <si>
    <t>CH 0835 MD</t>
  </si>
  <si>
    <t>CH 0833 MD</t>
  </si>
  <si>
    <t>CH 0837 MD</t>
  </si>
  <si>
    <t>CH 0006 MD</t>
  </si>
  <si>
    <t>Espèce</t>
  </si>
  <si>
    <t>CH 0009 MD</t>
  </si>
  <si>
    <t>CH 9997 MD</t>
  </si>
  <si>
    <t>CH 9986 MD</t>
  </si>
  <si>
    <t>CH 9983 MD</t>
  </si>
  <si>
    <t>CH 9999 MD</t>
  </si>
  <si>
    <t>CH 0009 MD / CH 2462 MD</t>
  </si>
  <si>
    <t>CH 9997 MD / CH 2450 MD</t>
  </si>
  <si>
    <t>CH 9986 MD / CH 2439 MD</t>
  </si>
  <si>
    <t>CH 9983 MD / CH 2436 MD</t>
  </si>
  <si>
    <t>CH 9999 MD / CH 2452 MD</t>
  </si>
  <si>
    <t xml:space="preserve"> 76 01 81 91 </t>
  </si>
  <si>
    <t>71 50 22 39</t>
  </si>
  <si>
    <t>82 83 29 55</t>
  </si>
  <si>
    <t>68 68 54 53</t>
  </si>
  <si>
    <t>79 15 33 10</t>
  </si>
  <si>
    <t>Bim</t>
  </si>
  <si>
    <t>Espèces</t>
  </si>
  <si>
    <t>Boubacar Golfa</t>
  </si>
  <si>
    <t>BP 5887 MD</t>
  </si>
  <si>
    <t>BH 7511 MD</t>
  </si>
  <si>
    <t>BH 7511 MD - Bamadou Golfa</t>
  </si>
  <si>
    <t>Traite</t>
  </si>
  <si>
    <t>Bicim</t>
  </si>
  <si>
    <t>Consommation(CH 2816 MD / CH 2513 MD)</t>
  </si>
  <si>
    <t>Sissoko</t>
  </si>
  <si>
    <t>AV 8712 MD</t>
  </si>
  <si>
    <t>BG 8097 MD</t>
  </si>
  <si>
    <t>BC 3318 MD</t>
  </si>
  <si>
    <t>AT 6077 MD</t>
  </si>
  <si>
    <t>AY 9377 MD</t>
  </si>
  <si>
    <t>AY 9358 MD</t>
  </si>
  <si>
    <t>BC 3266 MD</t>
  </si>
  <si>
    <t>AY 9371 MD</t>
  </si>
  <si>
    <t>BF 1697 MD</t>
  </si>
  <si>
    <t>Période 02 Septembre 2024</t>
  </si>
  <si>
    <t>Orabank</t>
  </si>
  <si>
    <t>Frais de permis</t>
  </si>
  <si>
    <t>BN 6196 MD / AX 3697 MD</t>
  </si>
  <si>
    <t>CH 2816 MD</t>
  </si>
  <si>
    <t>Permis</t>
  </si>
  <si>
    <t>Période du 10/09/2024</t>
  </si>
  <si>
    <t>Avance</t>
  </si>
  <si>
    <t>AI 6598 MD / R 9372 MD</t>
  </si>
  <si>
    <t>BDM</t>
  </si>
  <si>
    <t>BICIM</t>
  </si>
  <si>
    <t>BJ 7981 MD /S 4321 MD</t>
  </si>
  <si>
    <t>BZ 6625 MD / CD 1667 MD</t>
  </si>
  <si>
    <t>CC 2057 MD / CB 4399 MD</t>
  </si>
  <si>
    <t>CB 8773 MD / CB 4396 MD</t>
  </si>
  <si>
    <t>BY 4880 MD / BZ 1943 MD</t>
  </si>
  <si>
    <t>BL 7919 MD / BV 4943 MD</t>
  </si>
  <si>
    <t>Frais et Primes</t>
  </si>
  <si>
    <t>R 8336 MD</t>
  </si>
  <si>
    <t>BM 2434 MD / AE 8615 MD</t>
  </si>
  <si>
    <t>AJ 7115 MD / P 9246 MD</t>
  </si>
  <si>
    <t>AT 7866 MD / A 0062 MD</t>
  </si>
  <si>
    <t>BH 5221 MD / J 5954 MD</t>
  </si>
  <si>
    <t>AT 7208 MD / AT 3590 MD</t>
  </si>
  <si>
    <t>P 3301 MD / P 3388 MD</t>
  </si>
  <si>
    <t>BL 3846 MD / L 1657 MD</t>
  </si>
  <si>
    <t>AL 7964 MD / R 6016 MD</t>
  </si>
  <si>
    <t>AT 6077 MD / AV 6991 MD</t>
  </si>
  <si>
    <t>AY 9377 MD / AY 9183 MD</t>
  </si>
  <si>
    <t>Ben papi</t>
  </si>
  <si>
    <t>CC 2057 MD</t>
  </si>
  <si>
    <t>CB 8773 MD</t>
  </si>
  <si>
    <t>BZ 6625 MD</t>
  </si>
  <si>
    <t>BR 7225 MD</t>
  </si>
  <si>
    <t>AL 1530 MD</t>
  </si>
  <si>
    <t>BR 7225 MD - Mohamed Bathily</t>
  </si>
  <si>
    <t>AL 1530 MD - Mohamed Bathily</t>
  </si>
  <si>
    <t>R 8336 MD - Bah Dramera</t>
  </si>
  <si>
    <t>Adou Konaté</t>
  </si>
  <si>
    <t>BF 1884 MD / BY 5648 MD - Yara</t>
  </si>
  <si>
    <t>CD 2311 MD / CD 2295 MD - Yara</t>
  </si>
  <si>
    <t>BV 8611 MD / BV 8685 MD - Yara</t>
  </si>
  <si>
    <t>BV 8610 MD / BV 8675 MD - Yara</t>
  </si>
  <si>
    <t>BF 1884 MD</t>
  </si>
  <si>
    <t>CD 2311 MD</t>
  </si>
  <si>
    <t>BV 8611 MD</t>
  </si>
  <si>
    <t>BV 8610 MD</t>
  </si>
  <si>
    <t>BA 1077 MD</t>
  </si>
  <si>
    <t>AY 6698 MD</t>
  </si>
  <si>
    <t>BA 1077 MD - Bamadou Golfa</t>
  </si>
  <si>
    <t>AY 6698 MD - Bah Dramera</t>
  </si>
  <si>
    <t>AE 7603 MD</t>
  </si>
  <si>
    <t>AJ 8789 MD</t>
  </si>
  <si>
    <t>AE 7603 MD - Yara</t>
  </si>
  <si>
    <t>AJ 8789 MD - Yara</t>
  </si>
  <si>
    <t>BC 6239 MD</t>
  </si>
  <si>
    <t>AN 3997 MD</t>
  </si>
  <si>
    <t>AY 1483 MD - Halid TLC</t>
  </si>
  <si>
    <t>AY 1483 MD</t>
  </si>
  <si>
    <t>Bamaye Dramera</t>
  </si>
  <si>
    <t>BY 0680 MD / CB 1437 MD</t>
  </si>
  <si>
    <t>CORIS BANK</t>
  </si>
  <si>
    <t>ATLANTIQUE</t>
  </si>
  <si>
    <t>Bamadou Golfa - Compensation (BZ 6623 MD)</t>
  </si>
  <si>
    <t>BZ 6623 MD</t>
  </si>
  <si>
    <t>BZ 6623 MD - Bamaye Dramera</t>
  </si>
  <si>
    <t>BG 0699 MD</t>
  </si>
  <si>
    <t>BC 2889 MD</t>
  </si>
  <si>
    <t>BC 2893 MD</t>
  </si>
  <si>
    <t>BC 2891 MD</t>
  </si>
  <si>
    <t>AX 1325 MD</t>
  </si>
  <si>
    <t>BY 0680 MD</t>
  </si>
  <si>
    <t>CD 2318 MD</t>
  </si>
  <si>
    <t>CC 9840 MD</t>
  </si>
  <si>
    <t>AZ 4650 MD</t>
  </si>
  <si>
    <t>Transports</t>
  </si>
  <si>
    <t>CC 2057 MD - Soya Golfa</t>
  </si>
  <si>
    <t>AS 4306 MD</t>
  </si>
  <si>
    <t>Kaou Djigué</t>
  </si>
  <si>
    <t>Badjai</t>
  </si>
  <si>
    <t>CA 7734 MD</t>
  </si>
  <si>
    <t>AS 4263 MD</t>
  </si>
  <si>
    <t>BD 3857 MD</t>
  </si>
  <si>
    <t>BF 3881 MD</t>
  </si>
  <si>
    <t>BD 2392 MD</t>
  </si>
  <si>
    <t>BL 3081 MD</t>
  </si>
  <si>
    <t>BN 0153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</si>
</sst>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XOF]"/>
    <numFmt numFmtId="165" formatCode="[$-F800]dddd\,\ mmmm\ dd\,\ yyyy"/>
    <numFmt numFmtId="166" formatCode="#,##0\ [$CFA-340C]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Segoe UI"/>
      <family val="2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39AB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1">
    <xf numFmtId="0" fontId="0" fillId="0" borderId="0" xfId="0"/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8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1" xfId="0" applyNumberFormat="1" applyBorder="1"/>
    <xf numFmtId="0" fontId="2" fillId="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3" fontId="1" fillId="1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5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" fillId="10" borderId="0" xfId="0" applyFont="1" applyFill="1"/>
    <xf numFmtId="164" fontId="2" fillId="10" borderId="0" xfId="0" applyNumberFormat="1" applyFont="1" applyFill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164" fontId="8" fillId="0" borderId="0" xfId="0" applyNumberFormat="1" applyFont="1"/>
    <xf numFmtId="0" fontId="4" fillId="9" borderId="1" xfId="0" applyFont="1" applyFill="1" applyBorder="1"/>
    <xf numFmtId="0" fontId="4" fillId="2" borderId="0" xfId="0" applyFont="1" applyFill="1"/>
    <xf numFmtId="0" fontId="7" fillId="10" borderId="0" xfId="0" applyFont="1" applyFill="1" applyBorder="1"/>
    <xf numFmtId="0" fontId="7" fillId="11" borderId="1" xfId="0" applyFont="1" applyFill="1" applyBorder="1" applyAlignment="1">
      <alignment horizontal="center"/>
    </xf>
    <xf numFmtId="0" fontId="0" fillId="0" borderId="1" xfId="0" applyFill="1" applyBorder="1"/>
    <xf numFmtId="0" fontId="7" fillId="2" borderId="1" xfId="0" applyFont="1" applyFill="1" applyBorder="1"/>
    <xf numFmtId="0" fontId="4" fillId="2" borderId="1" xfId="0" applyFont="1" applyFill="1" applyBorder="1"/>
    <xf numFmtId="164" fontId="7" fillId="2" borderId="1" xfId="0" applyNumberFormat="1" applyFont="1" applyFill="1" applyBorder="1"/>
    <xf numFmtId="3" fontId="0" fillId="0" borderId="1" xfId="0" applyNumberFormat="1" applyBorder="1"/>
    <xf numFmtId="0" fontId="4" fillId="7" borderId="0" xfId="0" applyFont="1" applyFill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0" xfId="0" applyNumberFormat="1"/>
    <xf numFmtId="164" fontId="5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7" fillId="4" borderId="1" xfId="0" applyNumberFormat="1" applyFont="1" applyFill="1" applyBorder="1"/>
    <xf numFmtId="0" fontId="7" fillId="9" borderId="1" xfId="0" applyFont="1" applyFill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4" borderId="1" xfId="0" applyFont="1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164" fontId="2" fillId="11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3" fontId="0" fillId="13" borderId="1" xfId="0" applyNumberForma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7" xfId="0" applyFill="1" applyBorder="1"/>
    <xf numFmtId="3" fontId="0" fillId="0" borderId="0" xfId="0" applyNumberFormat="1"/>
    <xf numFmtId="0" fontId="11" fillId="6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8" fillId="0" borderId="1" xfId="0" applyNumberFormat="1" applyFont="1" applyBorder="1"/>
    <xf numFmtId="0" fontId="3" fillId="14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/>
    <xf numFmtId="3" fontId="0" fillId="14" borderId="1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0" fontId="7" fillId="9" borderId="0" xfId="0" applyFont="1" applyFill="1"/>
    <xf numFmtId="3" fontId="7" fillId="2" borderId="0" xfId="0" applyNumberFormat="1" applyFont="1" applyFill="1"/>
    <xf numFmtId="164" fontId="7" fillId="2" borderId="0" xfId="0" applyNumberFormat="1" applyFont="1" applyFill="1"/>
    <xf numFmtId="3" fontId="0" fillId="15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1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0" borderId="1" xfId="0" applyFont="1" applyBorder="1"/>
    <xf numFmtId="0" fontId="5" fillId="12" borderId="1" xfId="0" applyFont="1" applyFill="1" applyBorder="1"/>
    <xf numFmtId="0" fontId="5" fillId="12" borderId="0" xfId="0" applyFont="1" applyFill="1"/>
    <xf numFmtId="0" fontId="0" fillId="0" borderId="1" xfId="0" applyFont="1" applyBorder="1"/>
    <xf numFmtId="0" fontId="0" fillId="0" borderId="5" xfId="0" applyBorder="1"/>
    <xf numFmtId="0" fontId="0" fillId="0" borderId="6" xfId="0" applyBorder="1"/>
    <xf numFmtId="3" fontId="0" fillId="0" borderId="1" xfId="0" applyNumberFormat="1" applyFont="1" applyBorder="1"/>
    <xf numFmtId="164" fontId="0" fillId="0" borderId="1" xfId="0" applyNumberFormat="1" applyFont="1" applyBorder="1"/>
    <xf numFmtId="0" fontId="5" fillId="12" borderId="0" xfId="0" applyFont="1" applyFill="1" applyBorder="1"/>
    <xf numFmtId="164" fontId="6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9" borderId="0" xfId="0" applyFont="1" applyFill="1"/>
    <xf numFmtId="164" fontId="2" fillId="2" borderId="0" xfId="0" applyNumberFormat="1" applyFont="1" applyFill="1"/>
    <xf numFmtId="3" fontId="0" fillId="0" borderId="5" xfId="0" applyNumberFormat="1" applyFont="1" applyBorder="1"/>
    <xf numFmtId="164" fontId="0" fillId="0" borderId="6" xfId="0" applyNumberFormat="1" applyFont="1" applyBorder="1"/>
    <xf numFmtId="164" fontId="7" fillId="10" borderId="0" xfId="0" applyNumberFormat="1" applyFont="1" applyFill="1"/>
    <xf numFmtId="0" fontId="7" fillId="10" borderId="0" xfId="0" applyFont="1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Border="1"/>
    <xf numFmtId="164" fontId="0" fillId="0" borderId="0" xfId="0" applyNumberFormat="1" applyBorder="1"/>
    <xf numFmtId="164" fontId="12" fillId="0" borderId="0" xfId="0" applyNumberFormat="1" applyFont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4" borderId="1" xfId="0" applyFill="1" applyBorder="1"/>
    <xf numFmtId="0" fontId="1" fillId="14" borderId="1" xfId="0" applyFon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164" fontId="0" fillId="14" borderId="1" xfId="0" applyNumberFormat="1" applyFill="1" applyBorder="1"/>
    <xf numFmtId="0" fontId="8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3" fontId="0" fillId="14" borderId="1" xfId="0" applyNumberFormat="1" applyFill="1" applyBorder="1"/>
    <xf numFmtId="0" fontId="0" fillId="0" borderId="1" xfId="0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18" borderId="1" xfId="0" applyFont="1" applyFill="1" applyBorder="1" applyAlignment="1">
      <alignment horizontal="center"/>
    </xf>
    <xf numFmtId="0" fontId="0" fillId="0" borderId="0" xfId="0" applyFill="1" applyBorder="1"/>
    <xf numFmtId="0" fontId="7" fillId="11" borderId="0" xfId="0" applyFont="1" applyFill="1" applyBorder="1" applyAlignment="1">
      <alignment horizontal="center"/>
    </xf>
    <xf numFmtId="0" fontId="0" fillId="4" borderId="0" xfId="0" applyFill="1" applyBorder="1"/>
    <xf numFmtId="3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3" fontId="0" fillId="4" borderId="1" xfId="0" applyNumberFormat="1" applyFill="1" applyBorder="1"/>
    <xf numFmtId="0" fontId="4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65" fontId="0" fillId="0" borderId="1" xfId="0" applyNumberFormat="1" applyBorder="1"/>
    <xf numFmtId="164" fontId="4" fillId="2" borderId="0" xfId="0" applyNumberFormat="1" applyFont="1" applyFill="1" applyBorder="1"/>
    <xf numFmtId="164" fontId="7" fillId="12" borderId="0" xfId="0" applyNumberFormat="1" applyFont="1" applyFill="1" applyBorder="1"/>
    <xf numFmtId="0" fontId="7" fillId="4" borderId="2" xfId="0" applyFont="1" applyFill="1" applyBorder="1" applyAlignment="1">
      <alignment horizontal="center"/>
    </xf>
    <xf numFmtId="0" fontId="5" fillId="0" borderId="0" xfId="0" applyFont="1"/>
    <xf numFmtId="14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3" fontId="0" fillId="4" borderId="0" xfId="0" applyNumberForma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2" fillId="4" borderId="0" xfId="0" applyFont="1" applyFill="1"/>
    <xf numFmtId="164" fontId="2" fillId="4" borderId="0" xfId="0" applyNumberFormat="1" applyFont="1" applyFill="1"/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2" borderId="0" xfId="0" applyFill="1" applyBorder="1"/>
    <xf numFmtId="164" fontId="0" fillId="2" borderId="0" xfId="0" applyNumberFormat="1" applyFill="1" applyBorder="1"/>
    <xf numFmtId="164" fontId="2" fillId="4" borderId="0" xfId="0" applyNumberFormat="1" applyFont="1" applyFill="1" applyAlignment="1">
      <alignment horizontal="center" vertical="center"/>
    </xf>
    <xf numFmtId="14" fontId="0" fillId="0" borderId="0" xfId="0" applyNumberFormat="1" applyBorder="1"/>
    <xf numFmtId="3" fontId="0" fillId="4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3" xfId="0" applyNumberFormat="1" applyBorder="1"/>
    <xf numFmtId="14" fontId="0" fillId="0" borderId="3" xfId="0" applyNumberFormat="1" applyBorder="1"/>
    <xf numFmtId="14" fontId="0" fillId="0" borderId="1" xfId="0" applyNumberFormat="1" applyBorder="1" applyAlignment="1">
      <alignment horizontal="right"/>
    </xf>
    <xf numFmtId="0" fontId="2" fillId="9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14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4" fontId="3" fillId="5" borderId="1" xfId="0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9" borderId="6" xfId="0" applyFont="1" applyFill="1" applyBorder="1"/>
    <xf numFmtId="164" fontId="7" fillId="9" borderId="1" xfId="0" applyNumberFormat="1" applyFont="1" applyFill="1" applyBorder="1"/>
    <xf numFmtId="14" fontId="7" fillId="9" borderId="1" xfId="0" applyNumberFormat="1" applyFont="1" applyFill="1" applyBorder="1" applyAlignment="1">
      <alignment horizontal="right"/>
    </xf>
    <xf numFmtId="14" fontId="7" fillId="9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1" fillId="9" borderId="1" xfId="0" applyNumberFormat="1" applyFont="1" applyFill="1" applyBorder="1"/>
    <xf numFmtId="164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8" fillId="2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5" borderId="1" xfId="0" applyFont="1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center" vertical="center"/>
    </xf>
    <xf numFmtId="0" fontId="0" fillId="0" borderId="3" xfId="0" applyBorder="1"/>
    <xf numFmtId="0" fontId="0" fillId="0" borderId="11" xfId="0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14" fontId="0" fillId="0" borderId="6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3" fontId="0" fillId="19" borderId="5" xfId="0" applyNumberFormat="1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3" fontId="0" fillId="20" borderId="5" xfId="0" applyNumberFormat="1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164" fontId="0" fillId="19" borderId="5" xfId="0" applyNumberFormat="1" applyFill="1" applyBorder="1" applyAlignment="1">
      <alignment horizontal="center"/>
    </xf>
    <xf numFmtId="164" fontId="0" fillId="20" borderId="5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4" borderId="1" xfId="0" applyFill="1" applyBorder="1" applyAlignment="1">
      <alignment horizontal="center" vertical="center"/>
    </xf>
    <xf numFmtId="3" fontId="0" fillId="24" borderId="1" xfId="0" applyNumberFormat="1" applyFill="1" applyBorder="1" applyAlignment="1">
      <alignment horizontal="center" vertical="center"/>
    </xf>
    <xf numFmtId="164" fontId="0" fillId="24" borderId="1" xfId="0" applyNumberForma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/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9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164" fontId="7" fillId="9" borderId="5" xfId="0" applyNumberFormat="1" applyFont="1" applyFill="1" applyBorder="1" applyAlignment="1">
      <alignment horizontal="center"/>
    </xf>
    <xf numFmtId="164" fontId="7" fillId="9" borderId="6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7" fillId="21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7" fillId="14" borderId="8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17" fillId="14" borderId="9" xfId="0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17" fillId="14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20" borderId="8" xfId="0" applyFont="1" applyFill="1" applyBorder="1" applyAlignment="1">
      <alignment horizontal="center" vertical="center"/>
    </xf>
    <xf numFmtId="0" fontId="18" fillId="20" borderId="9" xfId="0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11" xfId="0" applyFont="1" applyFill="1" applyBorder="1" applyAlignment="1">
      <alignment horizontal="center" vertical="center"/>
    </xf>
    <xf numFmtId="164" fontId="18" fillId="20" borderId="8" xfId="0" applyNumberFormat="1" applyFont="1" applyFill="1" applyBorder="1" applyAlignment="1">
      <alignment horizontal="center" vertical="center"/>
    </xf>
    <xf numFmtId="164" fontId="18" fillId="20" borderId="9" xfId="0" applyNumberFormat="1" applyFont="1" applyFill="1" applyBorder="1" applyAlignment="1">
      <alignment horizontal="center" vertical="center"/>
    </xf>
    <xf numFmtId="164" fontId="18" fillId="20" borderId="10" xfId="0" applyNumberFormat="1" applyFont="1" applyFill="1" applyBorder="1" applyAlignment="1">
      <alignment horizontal="center" vertical="center"/>
    </xf>
    <xf numFmtId="164" fontId="18" fillId="20" borderId="11" xfId="0" applyNumberFormat="1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center" vertical="center"/>
    </xf>
    <xf numFmtId="0" fontId="2" fillId="16" borderId="11" xfId="0" applyFont="1" applyFill="1" applyBorder="1" applyAlignment="1">
      <alignment horizontal="center" vertical="center"/>
    </xf>
    <xf numFmtId="164" fontId="18" fillId="9" borderId="8" xfId="0" applyNumberFormat="1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18" fillId="9" borderId="11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64" fontId="0" fillId="20" borderId="5" xfId="0" applyNumberFormat="1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0" fontId="17" fillId="19" borderId="8" xfId="0" applyFont="1" applyFill="1" applyBorder="1" applyAlignment="1">
      <alignment horizontal="center" vertical="center"/>
    </xf>
    <xf numFmtId="0" fontId="17" fillId="19" borderId="9" xfId="0" applyFont="1" applyFill="1" applyBorder="1" applyAlignment="1">
      <alignment horizontal="center" vertical="center"/>
    </xf>
    <xf numFmtId="0" fontId="17" fillId="19" borderId="10" xfId="0" applyFont="1" applyFill="1" applyBorder="1" applyAlignment="1">
      <alignment horizontal="center" vertical="center"/>
    </xf>
    <xf numFmtId="0" fontId="17" fillId="19" borderId="11" xfId="0" applyFont="1" applyFill="1" applyBorder="1" applyAlignment="1">
      <alignment horizontal="center" vertical="center"/>
    </xf>
    <xf numFmtId="164" fontId="18" fillId="19" borderId="8" xfId="0" applyNumberFormat="1" applyFont="1" applyFill="1" applyBorder="1" applyAlignment="1">
      <alignment horizontal="center" vertical="center"/>
    </xf>
    <xf numFmtId="164" fontId="18" fillId="19" borderId="9" xfId="0" applyNumberFormat="1" applyFont="1" applyFill="1" applyBorder="1" applyAlignment="1">
      <alignment horizontal="center" vertical="center"/>
    </xf>
    <xf numFmtId="164" fontId="18" fillId="19" borderId="10" xfId="0" applyNumberFormat="1" applyFont="1" applyFill="1" applyBorder="1" applyAlignment="1">
      <alignment horizontal="center" vertical="center"/>
    </xf>
    <xf numFmtId="164" fontId="18" fillId="19" borderId="11" xfId="0" applyNumberFormat="1" applyFont="1" applyFill="1" applyBorder="1" applyAlignment="1">
      <alignment horizontal="center" vertical="center"/>
    </xf>
    <xf numFmtId="0" fontId="0" fillId="20" borderId="5" xfId="0" applyFill="1" applyBorder="1" applyAlignment="1">
      <alignment horizontal="center"/>
    </xf>
    <xf numFmtId="3" fontId="0" fillId="19" borderId="5" xfId="0" applyNumberFormat="1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3" fontId="0" fillId="20" borderId="5" xfId="0" applyNumberFormat="1" applyFill="1" applyBorder="1" applyAlignment="1">
      <alignment horizontal="center"/>
    </xf>
    <xf numFmtId="164" fontId="0" fillId="19" borderId="5" xfId="0" applyNumberFormat="1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10" borderId="2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64" fontId="2" fillId="7" borderId="13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/>
    </xf>
    <xf numFmtId="166" fontId="1" fillId="2" borderId="6" xfId="0" applyNumberFormat="1" applyFont="1" applyFill="1" applyBorder="1" applyAlignment="1">
      <alignment horizontal="center"/>
    </xf>
    <xf numFmtId="166" fontId="7" fillId="23" borderId="5" xfId="0" applyNumberFormat="1" applyFont="1" applyFill="1" applyBorder="1" applyAlignment="1">
      <alignment horizontal="center"/>
    </xf>
    <xf numFmtId="166" fontId="7" fillId="23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23" borderId="5" xfId="0" applyFont="1" applyFill="1" applyBorder="1" applyAlignment="1">
      <alignment horizontal="center"/>
    </xf>
    <xf numFmtId="0" fontId="7" fillId="23" borderId="6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19" borderId="6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4" fontId="0" fillId="20" borderId="6" xfId="0" applyNumberForma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center" vertical="center"/>
    </xf>
    <xf numFmtId="164" fontId="16" fillId="2" borderId="10" xfId="0" applyNumberFormat="1" applyFont="1" applyFill="1" applyBorder="1" applyAlignment="1">
      <alignment horizontal="center" vertical="center"/>
    </xf>
    <xf numFmtId="164" fontId="16" fillId="2" borderId="11" xfId="0" applyNumberFormat="1" applyFont="1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3" fontId="0" fillId="7" borderId="5" xfId="0" applyNumberFormat="1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4" fontId="4" fillId="9" borderId="5" xfId="0" applyNumberFormat="1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11" fillId="9" borderId="0" xfId="0" applyFont="1" applyFill="1" applyAlignment="1">
      <alignment horizontal="center" vertical="center"/>
    </xf>
    <xf numFmtId="3" fontId="0" fillId="20" borderId="6" xfId="0" applyNumberFormat="1" applyFill="1" applyBorder="1" applyAlignment="1">
      <alignment horizontal="center"/>
    </xf>
    <xf numFmtId="3" fontId="0" fillId="19" borderId="6" xfId="0" applyNumberFormat="1" applyFill="1" applyBorder="1" applyAlignment="1">
      <alignment horizontal="center"/>
    </xf>
    <xf numFmtId="164" fontId="0" fillId="19" borderId="6" xfId="0" applyNumberFormat="1" applyFill="1" applyBorder="1" applyAlignment="1">
      <alignment horizontal="center"/>
    </xf>
    <xf numFmtId="164" fontId="18" fillId="9" borderId="9" xfId="0" applyNumberFormat="1" applyFont="1" applyFill="1" applyBorder="1" applyAlignment="1">
      <alignment horizontal="center" vertical="center"/>
    </xf>
    <xf numFmtId="164" fontId="18" fillId="9" borderId="10" xfId="0" applyNumberFormat="1" applyFont="1" applyFill="1" applyBorder="1" applyAlignment="1">
      <alignment horizontal="center" vertical="center"/>
    </xf>
    <xf numFmtId="164" fontId="18" fillId="9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3A2CD"/>
      <color rgb="FF739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F1" zoomScaleNormal="100" workbookViewId="0">
      <selection activeCell="L1" sqref="L1:L2"/>
    </sheetView>
  </sheetViews>
  <sheetFormatPr baseColWidth="10" defaultRowHeight="15" x14ac:dyDescent="0.25"/>
  <cols>
    <col min="1" max="1" width="10.5703125" bestFit="1" customWidth="1"/>
    <col min="2" max="2" width="15.42578125" bestFit="1" customWidth="1"/>
    <col min="3" max="3" width="29.285156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5.7109375" bestFit="1" customWidth="1"/>
    <col min="12" max="12" width="20.5703125" bestFit="1" customWidth="1"/>
    <col min="13" max="13" width="9.42578125" customWidth="1"/>
    <col min="14" max="14" width="13.85546875" bestFit="1" customWidth="1"/>
    <col min="16" max="16" width="15" bestFit="1" customWidth="1"/>
  </cols>
  <sheetData>
    <row r="1" spans="1:16" x14ac:dyDescent="0.25">
      <c r="A1" s="395" t="s">
        <v>329</v>
      </c>
      <c r="B1" s="395" t="s">
        <v>346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215">
        <f>A2+1</f>
        <v>1</v>
      </c>
      <c r="B3" s="45">
        <v>45508</v>
      </c>
      <c r="C3" s="3" t="s">
        <v>554</v>
      </c>
      <c r="D3" s="159" t="s">
        <v>27</v>
      </c>
      <c r="E3" s="216"/>
      <c r="F3" s="4">
        <v>45000</v>
      </c>
      <c r="G3" s="216">
        <v>100</v>
      </c>
      <c r="H3" s="4">
        <f t="shared" ref="H3:H8" si="0">F3-G3</f>
        <v>44900</v>
      </c>
      <c r="I3" s="5">
        <v>655</v>
      </c>
      <c r="J3" s="5">
        <f t="shared" ref="J3:J8" si="1">H3*I3</f>
        <v>29409500</v>
      </c>
      <c r="K3" s="5">
        <v>29409500</v>
      </c>
      <c r="L3" s="5">
        <f t="shared" ref="L3:L8" si="2">J3-K3</f>
        <v>0</v>
      </c>
      <c r="M3" s="13" t="s">
        <v>32</v>
      </c>
      <c r="N3" s="5">
        <v>29409500</v>
      </c>
      <c r="O3" s="11">
        <v>45518</v>
      </c>
      <c r="P3" s="10"/>
    </row>
    <row r="4" spans="1:16" ht="16.5" x14ac:dyDescent="0.3">
      <c r="A4" s="237">
        <f>A3+1</f>
        <v>2</v>
      </c>
      <c r="B4" s="45">
        <v>45513</v>
      </c>
      <c r="C4" s="3" t="s">
        <v>330</v>
      </c>
      <c r="D4" s="6" t="s">
        <v>25</v>
      </c>
      <c r="E4" s="10"/>
      <c r="F4" s="4">
        <v>45000</v>
      </c>
      <c r="G4" s="331">
        <v>100</v>
      </c>
      <c r="H4" s="4">
        <f t="shared" si="0"/>
        <v>44900</v>
      </c>
      <c r="I4" s="5">
        <v>690</v>
      </c>
      <c r="J4" s="5">
        <f t="shared" si="1"/>
        <v>30981000</v>
      </c>
      <c r="K4" s="5">
        <v>30981000</v>
      </c>
      <c r="L4" s="5">
        <f t="shared" si="2"/>
        <v>0</v>
      </c>
      <c r="M4" s="13"/>
      <c r="N4" s="5">
        <v>50000000</v>
      </c>
      <c r="O4" s="11">
        <v>45527</v>
      </c>
      <c r="P4" s="10"/>
    </row>
    <row r="5" spans="1:16" ht="16.5" x14ac:dyDescent="0.3">
      <c r="A5" s="243">
        <f>A4+1</f>
        <v>3</v>
      </c>
      <c r="B5" s="45">
        <v>45513</v>
      </c>
      <c r="C5" s="3" t="s">
        <v>603</v>
      </c>
      <c r="D5" s="6" t="s">
        <v>25</v>
      </c>
      <c r="E5" s="10"/>
      <c r="F5" s="4">
        <v>45000</v>
      </c>
      <c r="G5" s="331">
        <v>100</v>
      </c>
      <c r="H5" s="4">
        <f t="shared" si="0"/>
        <v>44900</v>
      </c>
      <c r="I5" s="5">
        <v>690</v>
      </c>
      <c r="J5" s="5">
        <f t="shared" si="1"/>
        <v>30981000</v>
      </c>
      <c r="K5" s="5">
        <v>30981000</v>
      </c>
      <c r="L5" s="5">
        <f t="shared" si="2"/>
        <v>0</v>
      </c>
      <c r="M5" s="13"/>
      <c r="N5" s="5">
        <v>500000</v>
      </c>
      <c r="O5" s="198">
        <v>45538</v>
      </c>
      <c r="P5" s="10" t="s">
        <v>710</v>
      </c>
    </row>
    <row r="6" spans="1:16" ht="16.5" x14ac:dyDescent="0.3">
      <c r="A6" s="301">
        <f t="shared" ref="A6:A14" si="3">A5+1</f>
        <v>4</v>
      </c>
      <c r="B6" s="45">
        <v>45513</v>
      </c>
      <c r="C6" s="3" t="s">
        <v>604</v>
      </c>
      <c r="D6" s="6" t="s">
        <v>25</v>
      </c>
      <c r="E6" s="10"/>
      <c r="F6" s="4">
        <v>45000</v>
      </c>
      <c r="G6" s="331">
        <v>100</v>
      </c>
      <c r="H6" s="4">
        <f t="shared" si="0"/>
        <v>44900</v>
      </c>
      <c r="I6" s="5">
        <v>690</v>
      </c>
      <c r="J6" s="5">
        <f t="shared" si="1"/>
        <v>30981000</v>
      </c>
      <c r="K6" s="5">
        <v>30981000</v>
      </c>
      <c r="L6" s="5">
        <f t="shared" si="2"/>
        <v>0</v>
      </c>
      <c r="M6" s="13"/>
      <c r="N6" s="5">
        <v>50000000</v>
      </c>
      <c r="O6" s="198">
        <v>45541</v>
      </c>
      <c r="P6" s="10" t="s">
        <v>58</v>
      </c>
    </row>
    <row r="7" spans="1:16" ht="16.5" x14ac:dyDescent="0.3">
      <c r="A7" s="301">
        <f t="shared" si="3"/>
        <v>5</v>
      </c>
      <c r="B7" s="45">
        <v>45513</v>
      </c>
      <c r="C7" s="3" t="s">
        <v>508</v>
      </c>
      <c r="D7" s="6" t="s">
        <v>25</v>
      </c>
      <c r="E7" s="10"/>
      <c r="F7" s="4">
        <v>45000</v>
      </c>
      <c r="G7" s="331">
        <v>100</v>
      </c>
      <c r="H7" s="4">
        <f t="shared" si="0"/>
        <v>44900</v>
      </c>
      <c r="I7" s="5">
        <v>690</v>
      </c>
      <c r="J7" s="5">
        <f t="shared" si="1"/>
        <v>30981000</v>
      </c>
      <c r="K7" s="5">
        <v>30981000</v>
      </c>
      <c r="L7" s="5">
        <f t="shared" si="2"/>
        <v>0</v>
      </c>
      <c r="M7" s="13"/>
      <c r="N7" s="5">
        <v>50000000</v>
      </c>
      <c r="O7" s="45">
        <v>45545</v>
      </c>
      <c r="P7" s="10" t="s">
        <v>58</v>
      </c>
    </row>
    <row r="8" spans="1:16" ht="16.5" x14ac:dyDescent="0.3">
      <c r="A8" s="301">
        <f t="shared" si="3"/>
        <v>6</v>
      </c>
      <c r="B8" s="45">
        <v>45513</v>
      </c>
      <c r="C8" s="3" t="s">
        <v>605</v>
      </c>
      <c r="D8" s="6" t="s">
        <v>25</v>
      </c>
      <c r="E8" s="10"/>
      <c r="F8" s="4">
        <v>45000</v>
      </c>
      <c r="G8" s="331">
        <v>100</v>
      </c>
      <c r="H8" s="4">
        <f t="shared" si="0"/>
        <v>44900</v>
      </c>
      <c r="I8" s="5">
        <v>690</v>
      </c>
      <c r="J8" s="5">
        <f t="shared" si="1"/>
        <v>30981000</v>
      </c>
      <c r="K8" s="5">
        <v>26676000</v>
      </c>
      <c r="L8" s="5">
        <f t="shared" si="2"/>
        <v>4305000</v>
      </c>
      <c r="M8" s="13"/>
      <c r="N8" s="5">
        <v>100000</v>
      </c>
      <c r="O8" s="45">
        <v>45545</v>
      </c>
      <c r="P8" s="10" t="s">
        <v>713</v>
      </c>
    </row>
    <row r="9" spans="1:16" ht="16.5" x14ac:dyDescent="0.3">
      <c r="A9" s="302">
        <f t="shared" si="3"/>
        <v>7</v>
      </c>
      <c r="B9" s="45"/>
      <c r="C9" s="3"/>
      <c r="D9" s="6"/>
      <c r="E9" s="263"/>
      <c r="F9" s="4"/>
      <c r="G9" s="263"/>
      <c r="H9" s="4"/>
      <c r="I9" s="5"/>
      <c r="J9" s="5"/>
      <c r="K9" s="5"/>
      <c r="L9" s="5"/>
      <c r="M9" s="13"/>
      <c r="N9" s="5"/>
      <c r="O9" s="11"/>
      <c r="P9" s="10"/>
    </row>
    <row r="10" spans="1:16" ht="16.5" x14ac:dyDescent="0.3">
      <c r="A10" s="302">
        <f t="shared" si="3"/>
        <v>8</v>
      </c>
      <c r="B10" s="45"/>
      <c r="C10" s="3"/>
      <c r="D10" s="6"/>
      <c r="E10" s="263"/>
      <c r="F10" s="4"/>
      <c r="G10" s="263"/>
      <c r="H10" s="4"/>
      <c r="I10" s="5"/>
      <c r="J10" s="5"/>
      <c r="K10" s="5"/>
      <c r="L10" s="5"/>
      <c r="M10" s="13"/>
      <c r="N10" s="5"/>
      <c r="O10" s="11"/>
      <c r="P10" s="10"/>
    </row>
    <row r="11" spans="1:16" ht="16.5" x14ac:dyDescent="0.3">
      <c r="A11" s="302">
        <f t="shared" si="3"/>
        <v>9</v>
      </c>
      <c r="B11" s="45"/>
      <c r="C11" s="3"/>
      <c r="D11" s="6"/>
      <c r="E11" s="264"/>
      <c r="F11" s="4"/>
      <c r="G11" s="264"/>
      <c r="H11" s="4"/>
      <c r="I11" s="5"/>
      <c r="J11" s="5"/>
      <c r="K11" s="5"/>
      <c r="L11" s="5"/>
      <c r="M11" s="13"/>
      <c r="N11" s="5"/>
      <c r="O11" s="11"/>
      <c r="P11" s="10"/>
    </row>
    <row r="12" spans="1:16" ht="16.5" x14ac:dyDescent="0.3">
      <c r="A12" s="302">
        <f t="shared" si="3"/>
        <v>10</v>
      </c>
      <c r="B12" s="45"/>
      <c r="C12" s="3"/>
      <c r="D12" s="6"/>
      <c r="E12" s="265"/>
      <c r="F12" s="4"/>
      <c r="G12" s="265"/>
      <c r="H12" s="4"/>
      <c r="I12" s="5"/>
      <c r="J12" s="5"/>
      <c r="K12" s="5"/>
      <c r="L12" s="5"/>
      <c r="M12" s="13"/>
      <c r="N12" s="5"/>
      <c r="O12" s="11"/>
      <c r="P12" s="10"/>
    </row>
    <row r="13" spans="1:16" ht="16.5" x14ac:dyDescent="0.3">
      <c r="A13" s="313">
        <f t="shared" si="3"/>
        <v>11</v>
      </c>
      <c r="B13" s="45"/>
      <c r="C13" s="3"/>
      <c r="D13" s="6"/>
      <c r="E13" s="314"/>
      <c r="F13" s="4"/>
      <c r="G13" s="314"/>
      <c r="H13" s="4"/>
      <c r="I13" s="5"/>
      <c r="J13" s="5"/>
      <c r="K13" s="5"/>
      <c r="L13" s="5"/>
      <c r="M13" s="13"/>
      <c r="N13" s="5"/>
      <c r="O13" s="249"/>
      <c r="P13" s="10"/>
    </row>
    <row r="14" spans="1:16" ht="16.5" x14ac:dyDescent="0.3">
      <c r="A14" s="313">
        <f t="shared" si="3"/>
        <v>12</v>
      </c>
      <c r="B14" s="45"/>
      <c r="C14" s="3"/>
      <c r="D14" s="159"/>
      <c r="E14" s="314"/>
      <c r="F14" s="4"/>
      <c r="G14" s="314"/>
      <c r="H14" s="4"/>
      <c r="I14" s="5"/>
      <c r="J14" s="5"/>
      <c r="K14" s="5"/>
      <c r="L14" s="5"/>
      <c r="M14" s="13"/>
      <c r="N14" s="5"/>
      <c r="O14" s="249"/>
      <c r="P14" s="10"/>
    </row>
    <row r="15" spans="1:16" ht="16.5" x14ac:dyDescent="0.3">
      <c r="A15" s="313">
        <v>15</v>
      </c>
      <c r="B15" s="45"/>
      <c r="C15" s="3"/>
      <c r="D15" s="159"/>
      <c r="E15" s="314"/>
      <c r="F15" s="4"/>
      <c r="G15" s="314"/>
      <c r="H15" s="4"/>
      <c r="I15" s="5"/>
      <c r="J15" s="5"/>
      <c r="K15" s="5"/>
      <c r="L15" s="5"/>
      <c r="M15" s="13"/>
      <c r="N15" s="5"/>
      <c r="O15" s="249"/>
      <c r="P15" s="10"/>
    </row>
    <row r="16" spans="1:16" ht="15" customHeight="1" x14ac:dyDescent="0.25"/>
    <row r="17" spans="11:13" ht="15" customHeight="1" x14ac:dyDescent="0.25"/>
    <row r="18" spans="11:13" ht="18.75" customHeight="1" x14ac:dyDescent="0.25">
      <c r="K18" s="397" t="s">
        <v>28</v>
      </c>
      <c r="L18" s="398">
        <f>SUM(J3:J15)</f>
        <v>184314500</v>
      </c>
    </row>
    <row r="19" spans="11:13" ht="15" customHeight="1" x14ac:dyDescent="0.25">
      <c r="K19" s="397"/>
      <c r="L19" s="398"/>
    </row>
    <row r="20" spans="11:13" ht="15" customHeight="1" x14ac:dyDescent="0.25"/>
    <row r="21" spans="11:13" ht="18.75" x14ac:dyDescent="0.25">
      <c r="K21" s="397" t="s">
        <v>29</v>
      </c>
      <c r="L21" s="398">
        <f>SUM(K3:K15)</f>
        <v>180009500</v>
      </c>
      <c r="M21" s="175"/>
    </row>
    <row r="22" spans="11:13" ht="15" customHeight="1" x14ac:dyDescent="0.25">
      <c r="K22" s="397"/>
      <c r="L22" s="398"/>
    </row>
    <row r="23" spans="11:13" ht="15" customHeight="1" x14ac:dyDescent="0.25"/>
    <row r="24" spans="11:13" ht="15" customHeight="1" x14ac:dyDescent="0.25">
      <c r="K24" s="397" t="s">
        <v>79</v>
      </c>
      <c r="L24" s="398"/>
    </row>
    <row r="25" spans="11:13" ht="15" customHeight="1" x14ac:dyDescent="0.25">
      <c r="K25" s="397"/>
      <c r="L25" s="398"/>
    </row>
    <row r="26" spans="11:13" ht="15" customHeight="1" x14ac:dyDescent="0.25"/>
    <row r="27" spans="11:13" x14ac:dyDescent="0.25">
      <c r="K27" s="397" t="s">
        <v>8</v>
      </c>
      <c r="L27" s="398">
        <f>L18-L21-L24</f>
        <v>4305000</v>
      </c>
    </row>
    <row r="28" spans="11:13" x14ac:dyDescent="0.25">
      <c r="K28" s="397"/>
      <c r="L28" s="398"/>
    </row>
  </sheetData>
  <mergeCells count="24">
    <mergeCell ref="P1:P2"/>
    <mergeCell ref="K27:K28"/>
    <mergeCell ref="N1:N2"/>
    <mergeCell ref="O1:O2"/>
    <mergeCell ref="L18:L19"/>
    <mergeCell ref="L21:L22"/>
    <mergeCell ref="L27:L28"/>
    <mergeCell ref="K24:K25"/>
    <mergeCell ref="L24:L25"/>
    <mergeCell ref="F1:F2"/>
    <mergeCell ref="K18:K19"/>
    <mergeCell ref="K21:K22"/>
    <mergeCell ref="M1:M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</mergeCells>
  <pageMargins left="0.7" right="0.7" top="0.75" bottom="0.75" header="0.3" footer="0.3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6" workbookViewId="0">
      <selection activeCell="C23" sqref="C23:D23"/>
    </sheetView>
  </sheetViews>
  <sheetFormatPr baseColWidth="10" defaultRowHeight="15" x14ac:dyDescent="0.25"/>
  <sheetData>
    <row r="1" spans="1:8" x14ac:dyDescent="0.25">
      <c r="C1" s="419" t="s">
        <v>708</v>
      </c>
      <c r="D1" s="419"/>
      <c r="E1" s="419"/>
      <c r="F1" s="419"/>
    </row>
    <row r="2" spans="1:8" x14ac:dyDescent="0.25">
      <c r="C2" s="419"/>
      <c r="D2" s="419"/>
      <c r="E2" s="419"/>
      <c r="F2" s="419"/>
    </row>
    <row r="4" spans="1:8" x14ac:dyDescent="0.25">
      <c r="A4" s="397" t="s">
        <v>329</v>
      </c>
      <c r="B4" s="397" t="s">
        <v>0</v>
      </c>
      <c r="C4" s="397" t="s">
        <v>79</v>
      </c>
      <c r="D4" s="402"/>
      <c r="E4" s="397" t="s">
        <v>5</v>
      </c>
      <c r="F4" s="402"/>
      <c r="G4" s="397" t="s">
        <v>107</v>
      </c>
      <c r="H4" s="397" t="s">
        <v>9</v>
      </c>
    </row>
    <row r="5" spans="1:8" x14ac:dyDescent="0.25">
      <c r="A5" s="397"/>
      <c r="B5" s="397"/>
      <c r="C5" s="403"/>
      <c r="D5" s="404"/>
      <c r="E5" s="403"/>
      <c r="F5" s="404"/>
      <c r="G5" s="403"/>
      <c r="H5" s="403"/>
    </row>
    <row r="6" spans="1:8" x14ac:dyDescent="0.25">
      <c r="A6" s="353">
        <v>1</v>
      </c>
      <c r="B6" s="103" t="s">
        <v>699</v>
      </c>
      <c r="C6" s="405">
        <v>1200</v>
      </c>
      <c r="D6" s="406"/>
      <c r="E6" s="407">
        <v>680</v>
      </c>
      <c r="F6" s="408"/>
      <c r="G6" s="15">
        <f>C6*E6</f>
        <v>816000</v>
      </c>
      <c r="H6" s="11">
        <v>45537</v>
      </c>
    </row>
    <row r="7" spans="1:8" x14ac:dyDescent="0.25">
      <c r="A7" s="353">
        <f t="shared" ref="A7:A22" si="0">A6+1</f>
        <v>2</v>
      </c>
      <c r="B7" s="103" t="s">
        <v>700</v>
      </c>
      <c r="C7" s="405">
        <v>1200</v>
      </c>
      <c r="D7" s="406"/>
      <c r="E7" s="407">
        <v>680</v>
      </c>
      <c r="F7" s="408"/>
      <c r="G7" s="15">
        <f t="shared" ref="G7:G16" si="1">C7*E7</f>
        <v>816000</v>
      </c>
      <c r="H7" s="11">
        <v>45537</v>
      </c>
    </row>
    <row r="8" spans="1:8" x14ac:dyDescent="0.25">
      <c r="A8" s="353">
        <f t="shared" si="0"/>
        <v>3</v>
      </c>
      <c r="B8" s="103" t="s">
        <v>701</v>
      </c>
      <c r="C8" s="405">
        <v>1200</v>
      </c>
      <c r="D8" s="406"/>
      <c r="E8" s="407">
        <v>680</v>
      </c>
      <c r="F8" s="408"/>
      <c r="G8" s="15">
        <f t="shared" si="1"/>
        <v>816000</v>
      </c>
      <c r="H8" s="11">
        <v>45537</v>
      </c>
    </row>
    <row r="9" spans="1:8" x14ac:dyDescent="0.25">
      <c r="A9" s="353">
        <f t="shared" si="0"/>
        <v>4</v>
      </c>
      <c r="B9" s="103" t="s">
        <v>465</v>
      </c>
      <c r="C9" s="405">
        <v>1350</v>
      </c>
      <c r="D9" s="406"/>
      <c r="E9" s="407">
        <v>680</v>
      </c>
      <c r="F9" s="408"/>
      <c r="G9" s="15">
        <f t="shared" si="1"/>
        <v>918000</v>
      </c>
      <c r="H9" s="11">
        <v>45537</v>
      </c>
    </row>
    <row r="10" spans="1:8" x14ac:dyDescent="0.25">
      <c r="A10" s="353">
        <f t="shared" si="0"/>
        <v>5</v>
      </c>
      <c r="B10" s="103" t="s">
        <v>702</v>
      </c>
      <c r="C10" s="405">
        <v>1200</v>
      </c>
      <c r="D10" s="406"/>
      <c r="E10" s="407">
        <v>680</v>
      </c>
      <c r="F10" s="408"/>
      <c r="G10" s="15">
        <f t="shared" si="1"/>
        <v>816000</v>
      </c>
      <c r="H10" s="11">
        <v>45537</v>
      </c>
    </row>
    <row r="11" spans="1:8" x14ac:dyDescent="0.25">
      <c r="A11" s="353">
        <f t="shared" si="0"/>
        <v>6</v>
      </c>
      <c r="B11" s="103" t="s">
        <v>703</v>
      </c>
      <c r="C11" s="405">
        <v>1200</v>
      </c>
      <c r="D11" s="406"/>
      <c r="E11" s="407">
        <v>680</v>
      </c>
      <c r="F11" s="408"/>
      <c r="G11" s="15">
        <f t="shared" si="1"/>
        <v>816000</v>
      </c>
      <c r="H11" s="11">
        <v>45537</v>
      </c>
    </row>
    <row r="12" spans="1:8" x14ac:dyDescent="0.25">
      <c r="A12" s="353">
        <f t="shared" si="0"/>
        <v>7</v>
      </c>
      <c r="B12" s="103" t="s">
        <v>704</v>
      </c>
      <c r="C12" s="405">
        <v>1200</v>
      </c>
      <c r="D12" s="406"/>
      <c r="E12" s="407">
        <v>680</v>
      </c>
      <c r="F12" s="408"/>
      <c r="G12" s="15">
        <f t="shared" si="1"/>
        <v>816000</v>
      </c>
      <c r="H12" s="11">
        <v>45537</v>
      </c>
    </row>
    <row r="13" spans="1:8" x14ac:dyDescent="0.25">
      <c r="A13" s="353">
        <f t="shared" si="0"/>
        <v>8</v>
      </c>
      <c r="B13" s="103" t="s">
        <v>705</v>
      </c>
      <c r="C13" s="405">
        <v>1300</v>
      </c>
      <c r="D13" s="406"/>
      <c r="E13" s="407">
        <v>680</v>
      </c>
      <c r="F13" s="408"/>
      <c r="G13" s="15">
        <f t="shared" si="1"/>
        <v>884000</v>
      </c>
      <c r="H13" s="11">
        <v>45537</v>
      </c>
    </row>
    <row r="14" spans="1:8" x14ac:dyDescent="0.25">
      <c r="A14" s="353">
        <f t="shared" si="0"/>
        <v>9</v>
      </c>
      <c r="B14" s="103" t="s">
        <v>706</v>
      </c>
      <c r="C14" s="405">
        <v>1200</v>
      </c>
      <c r="D14" s="406"/>
      <c r="E14" s="407">
        <v>680</v>
      </c>
      <c r="F14" s="408"/>
      <c r="G14" s="15">
        <f t="shared" si="1"/>
        <v>816000</v>
      </c>
      <c r="H14" s="11">
        <v>45537</v>
      </c>
    </row>
    <row r="15" spans="1:8" x14ac:dyDescent="0.25">
      <c r="A15" s="353">
        <f t="shared" si="0"/>
        <v>10</v>
      </c>
      <c r="B15" s="10" t="s">
        <v>707</v>
      </c>
      <c r="C15" s="409">
        <v>1200</v>
      </c>
      <c r="D15" s="409"/>
      <c r="E15" s="407">
        <v>680</v>
      </c>
      <c r="F15" s="408"/>
      <c r="G15" s="15">
        <f t="shared" si="1"/>
        <v>816000</v>
      </c>
      <c r="H15" s="11">
        <v>45537</v>
      </c>
    </row>
    <row r="16" spans="1:8" x14ac:dyDescent="0.25">
      <c r="A16" s="353">
        <f t="shared" si="0"/>
        <v>11</v>
      </c>
      <c r="B16" s="10" t="s">
        <v>712</v>
      </c>
      <c r="C16" s="409">
        <v>350</v>
      </c>
      <c r="D16" s="409"/>
      <c r="E16" s="407">
        <v>700</v>
      </c>
      <c r="F16" s="408"/>
      <c r="G16" s="15">
        <f t="shared" si="1"/>
        <v>245000</v>
      </c>
      <c r="H16" s="11">
        <v>45535</v>
      </c>
    </row>
    <row r="17" spans="1:8" x14ac:dyDescent="0.25">
      <c r="A17" s="353">
        <f t="shared" si="0"/>
        <v>12</v>
      </c>
      <c r="B17" s="10"/>
      <c r="C17" s="409"/>
      <c r="D17" s="409"/>
      <c r="E17" s="407"/>
      <c r="F17" s="408"/>
      <c r="G17" s="15"/>
      <c r="H17" s="11"/>
    </row>
    <row r="18" spans="1:8" x14ac:dyDescent="0.25">
      <c r="A18" s="353">
        <f t="shared" si="0"/>
        <v>13</v>
      </c>
      <c r="B18" s="10"/>
      <c r="C18" s="409"/>
      <c r="D18" s="409"/>
      <c r="E18" s="407"/>
      <c r="F18" s="408"/>
      <c r="G18" s="15"/>
      <c r="H18" s="11"/>
    </row>
    <row r="19" spans="1:8" x14ac:dyDescent="0.25">
      <c r="A19" s="353">
        <f t="shared" si="0"/>
        <v>14</v>
      </c>
      <c r="B19" s="10"/>
      <c r="C19" s="409"/>
      <c r="D19" s="409"/>
      <c r="E19" s="407"/>
      <c r="F19" s="408"/>
      <c r="G19" s="15"/>
      <c r="H19" s="11"/>
    </row>
    <row r="20" spans="1:8" x14ac:dyDescent="0.25">
      <c r="A20" s="353">
        <f t="shared" si="0"/>
        <v>15</v>
      </c>
      <c r="B20" s="10"/>
      <c r="C20" s="409"/>
      <c r="D20" s="409"/>
      <c r="E20" s="407"/>
      <c r="F20" s="408"/>
      <c r="G20" s="15"/>
      <c r="H20" s="11"/>
    </row>
    <row r="21" spans="1:8" x14ac:dyDescent="0.25">
      <c r="A21" s="353">
        <f t="shared" si="0"/>
        <v>16</v>
      </c>
      <c r="B21" s="10"/>
      <c r="C21" s="409"/>
      <c r="D21" s="409"/>
      <c r="E21" s="407"/>
      <c r="F21" s="408"/>
      <c r="G21" s="15"/>
      <c r="H21" s="11"/>
    </row>
    <row r="22" spans="1:8" x14ac:dyDescent="0.25">
      <c r="A22" s="353">
        <f t="shared" si="0"/>
        <v>17</v>
      </c>
      <c r="B22" s="10"/>
      <c r="C22" s="409"/>
      <c r="D22" s="409"/>
      <c r="E22" s="407"/>
      <c r="F22" s="408"/>
      <c r="G22" s="196"/>
      <c r="H22" s="317"/>
    </row>
    <row r="23" spans="1:8" x14ac:dyDescent="0.25">
      <c r="B23" s="70"/>
      <c r="C23" s="420">
        <f>SUM(C6:D21)</f>
        <v>12600</v>
      </c>
      <c r="D23" s="420"/>
      <c r="E23" s="421" t="s">
        <v>32</v>
      </c>
      <c r="F23" s="421"/>
      <c r="G23" s="196"/>
      <c r="H23" s="197"/>
    </row>
    <row r="26" spans="1:8" x14ac:dyDescent="0.25">
      <c r="C26" s="422" t="s">
        <v>111</v>
      </c>
      <c r="D26" s="423">
        <f>SUM(G6:G21)</f>
        <v>8575000</v>
      </c>
      <c r="E26" s="424"/>
    </row>
    <row r="27" spans="1:8" x14ac:dyDescent="0.25">
      <c r="C27" s="422"/>
      <c r="D27" s="424"/>
      <c r="E27" s="424"/>
    </row>
  </sheetData>
  <mergeCells count="45">
    <mergeCell ref="C8:D8"/>
    <mergeCell ref="E8:F8"/>
    <mergeCell ref="C1:F2"/>
    <mergeCell ref="A4:A5"/>
    <mergeCell ref="B4:B5"/>
    <mergeCell ref="C4:D5"/>
    <mergeCell ref="E4:F5"/>
    <mergeCell ref="H4:H5"/>
    <mergeCell ref="C6:D6"/>
    <mergeCell ref="E6:F6"/>
    <mergeCell ref="C7:D7"/>
    <mergeCell ref="E7:F7"/>
    <mergeCell ref="G4:G5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6:C27"/>
    <mergeCell ref="D26:E27"/>
    <mergeCell ref="C21:D21"/>
    <mergeCell ref="E21:F21"/>
    <mergeCell ref="C22:D22"/>
    <mergeCell ref="E22:F22"/>
    <mergeCell ref="C23:D23"/>
    <mergeCell ref="E23:F23"/>
  </mergeCells>
  <pageMargins left="0.7" right="0.7" top="0.75" bottom="0.75" header="0.3" footer="0.3"/>
  <pageSetup orientation="landscape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E4" workbookViewId="0">
      <selection activeCell="H26" sqref="H26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13.7109375" bestFit="1" customWidth="1"/>
    <col min="4" max="4" width="9.28515625" bestFit="1" customWidth="1"/>
    <col min="5" max="5" width="15.28515625" bestFit="1" customWidth="1"/>
    <col min="6" max="6" width="11.85546875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0.71093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90">
        <v>1</v>
      </c>
      <c r="B3" s="45">
        <v>45444</v>
      </c>
      <c r="C3" s="227" t="s">
        <v>480</v>
      </c>
      <c r="D3" s="159" t="s">
        <v>27</v>
      </c>
      <c r="E3" s="291"/>
      <c r="F3" s="4">
        <v>45000</v>
      </c>
      <c r="G3" s="291">
        <v>100</v>
      </c>
      <c r="H3" s="4">
        <f>F3-G3</f>
        <v>44900</v>
      </c>
      <c r="I3" s="5">
        <v>675</v>
      </c>
      <c r="J3" s="5">
        <f>H3*I3</f>
        <v>30307500</v>
      </c>
      <c r="K3" s="274">
        <v>30307500</v>
      </c>
      <c r="L3" s="274">
        <f>J3-K3</f>
        <v>0</v>
      </c>
      <c r="M3" s="278" t="s">
        <v>32</v>
      </c>
      <c r="N3" s="274">
        <v>30307500</v>
      </c>
      <c r="O3" s="67">
        <v>45461</v>
      </c>
    </row>
    <row r="4" spans="1:15" ht="16.5" x14ac:dyDescent="0.3">
      <c r="A4" s="290">
        <f>A3+1</f>
        <v>2</v>
      </c>
      <c r="B4" s="45"/>
      <c r="C4" s="227"/>
      <c r="D4" s="159"/>
      <c r="E4" s="291"/>
      <c r="F4" s="4"/>
      <c r="G4" s="291"/>
      <c r="H4" s="4"/>
      <c r="I4" s="5"/>
      <c r="J4" s="5"/>
      <c r="K4" s="5"/>
      <c r="L4" s="274"/>
      <c r="M4" s="138"/>
      <c r="N4" s="5"/>
      <c r="O4" s="291"/>
    </row>
    <row r="5" spans="1:15" ht="16.5" x14ac:dyDescent="0.3">
      <c r="A5" s="290">
        <f>A4+1</f>
        <v>3</v>
      </c>
      <c r="B5" s="45"/>
      <c r="C5" s="227"/>
      <c r="D5" s="159"/>
      <c r="E5" s="291"/>
      <c r="F5" s="4"/>
      <c r="G5" s="291"/>
      <c r="H5" s="4"/>
      <c r="I5" s="5"/>
      <c r="J5" s="5"/>
      <c r="K5" s="5"/>
      <c r="L5" s="274"/>
      <c r="M5" s="13"/>
      <c r="N5" s="5"/>
      <c r="O5" s="291"/>
    </row>
    <row r="6" spans="1:15" ht="16.5" x14ac:dyDescent="0.3">
      <c r="A6" s="290">
        <f>A5+1</f>
        <v>4</v>
      </c>
      <c r="B6" s="290"/>
      <c r="C6" s="3"/>
      <c r="D6" s="6"/>
      <c r="E6" s="291"/>
      <c r="F6" s="4"/>
      <c r="G6" s="291"/>
      <c r="H6" s="4"/>
      <c r="I6" s="5"/>
      <c r="J6" s="5"/>
      <c r="K6" s="5"/>
      <c r="L6" s="5"/>
      <c r="M6" s="13"/>
      <c r="N6" s="5"/>
      <c r="O6" s="291"/>
    </row>
    <row r="7" spans="1:15" ht="16.5" x14ac:dyDescent="0.3">
      <c r="A7" s="290">
        <f>A6+1</f>
        <v>5</v>
      </c>
      <c r="B7" s="290"/>
      <c r="C7" s="3"/>
      <c r="D7" s="6"/>
      <c r="E7" s="291"/>
      <c r="F7" s="4"/>
      <c r="G7" s="291"/>
      <c r="H7" s="4"/>
      <c r="I7" s="5"/>
      <c r="J7" s="5"/>
      <c r="K7" s="5"/>
      <c r="L7" s="5"/>
      <c r="M7" s="13"/>
      <c r="N7" s="5"/>
      <c r="O7" s="291"/>
    </row>
    <row r="8" spans="1:15" ht="16.5" x14ac:dyDescent="0.3">
      <c r="A8" s="290">
        <f>A7+1</f>
        <v>6</v>
      </c>
      <c r="B8" s="290"/>
      <c r="C8" s="3"/>
      <c r="D8" s="159"/>
      <c r="E8" s="291"/>
      <c r="F8" s="4"/>
      <c r="G8" s="291"/>
      <c r="H8" s="4"/>
      <c r="I8" s="5"/>
      <c r="J8" s="5"/>
      <c r="K8" s="5"/>
      <c r="L8" s="5"/>
      <c r="M8" s="13"/>
      <c r="N8" s="5"/>
      <c r="O8" s="291"/>
    </row>
    <row r="11" spans="1:15" x14ac:dyDescent="0.25">
      <c r="M11" s="492" t="s">
        <v>55</v>
      </c>
      <c r="N11" s="398">
        <f>SUM(J3:J8)</f>
        <v>30307500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30307500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7:M18"/>
    <mergeCell ref="N17:O18"/>
    <mergeCell ref="M1:M2"/>
    <mergeCell ref="N1:N2"/>
    <mergeCell ref="O1:O2"/>
    <mergeCell ref="M11:M12"/>
    <mergeCell ref="N11:O12"/>
    <mergeCell ref="M14:M15"/>
    <mergeCell ref="N14:O15"/>
  </mergeCells>
  <pageMargins left="0.7" right="0.7" top="0.75" bottom="0.75" header="0.3" footer="0.3"/>
  <pageSetup scale="55" orientation="landscape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D1" workbookViewId="0">
      <selection activeCell="L11" sqref="L11"/>
    </sheetView>
  </sheetViews>
  <sheetFormatPr baseColWidth="10" defaultRowHeight="15" x14ac:dyDescent="0.25"/>
  <cols>
    <col min="1" max="1" width="10.5703125" bestFit="1" customWidth="1"/>
    <col min="2" max="2" width="14" bestFit="1" customWidth="1"/>
    <col min="3" max="3" width="13.710937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0.71093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307">
        <v>1</v>
      </c>
      <c r="B3" s="45">
        <v>45482</v>
      </c>
      <c r="C3" s="227" t="s">
        <v>517</v>
      </c>
      <c r="D3" s="159" t="s">
        <v>27</v>
      </c>
      <c r="E3" s="308"/>
      <c r="F3" s="4">
        <v>45000</v>
      </c>
      <c r="G3" s="308">
        <v>100</v>
      </c>
      <c r="H3" s="4">
        <f>F3-G3</f>
        <v>44900</v>
      </c>
      <c r="I3" s="5">
        <v>660</v>
      </c>
      <c r="J3" s="5">
        <f>H3*I3</f>
        <v>29634000</v>
      </c>
      <c r="K3" s="274">
        <v>29634000</v>
      </c>
      <c r="L3" s="274">
        <f>J3-K3</f>
        <v>0</v>
      </c>
      <c r="M3" s="294"/>
      <c r="N3" s="274">
        <v>10000000</v>
      </c>
      <c r="O3" s="67">
        <v>45490</v>
      </c>
    </row>
    <row r="4" spans="1:15" ht="16.5" x14ac:dyDescent="0.3">
      <c r="A4" s="307">
        <f>A3+1</f>
        <v>2</v>
      </c>
      <c r="B4" s="45"/>
      <c r="C4" s="3"/>
      <c r="D4" s="6"/>
      <c r="E4" s="4"/>
      <c r="F4" s="335"/>
      <c r="G4" s="5"/>
      <c r="H4" s="4"/>
      <c r="I4" s="5"/>
      <c r="J4" s="5"/>
      <c r="K4" s="5"/>
      <c r="L4" s="274"/>
      <c r="M4" s="52"/>
      <c r="N4" s="5"/>
      <c r="O4" s="10"/>
    </row>
    <row r="5" spans="1:15" ht="16.5" x14ac:dyDescent="0.3">
      <c r="A5" s="307">
        <f>A4+1</f>
        <v>3</v>
      </c>
      <c r="B5" s="45"/>
      <c r="C5" s="227"/>
      <c r="D5" s="6"/>
      <c r="E5" s="308"/>
      <c r="F5" s="4"/>
      <c r="G5" s="308"/>
      <c r="H5" s="4"/>
      <c r="I5" s="5"/>
      <c r="J5" s="5"/>
      <c r="K5" s="5"/>
      <c r="L5" s="274"/>
      <c r="M5" s="13"/>
      <c r="N5" s="274"/>
      <c r="O5" s="67"/>
    </row>
    <row r="6" spans="1:15" ht="16.5" x14ac:dyDescent="0.3">
      <c r="A6" s="307">
        <f>A5+1</f>
        <v>4</v>
      </c>
      <c r="B6" s="307"/>
      <c r="C6" s="3"/>
      <c r="D6" s="6"/>
      <c r="E6" s="308"/>
      <c r="F6" s="4"/>
      <c r="G6" s="308"/>
      <c r="H6" s="4"/>
      <c r="I6" s="5"/>
      <c r="J6" s="5"/>
      <c r="K6" s="5"/>
      <c r="L6" s="5"/>
      <c r="M6" s="13"/>
      <c r="N6" s="5"/>
      <c r="O6" s="308"/>
    </row>
    <row r="7" spans="1:15" ht="16.5" x14ac:dyDescent="0.3">
      <c r="A7" s="307">
        <f>A6+1</f>
        <v>5</v>
      </c>
      <c r="B7" s="307"/>
      <c r="C7" s="3"/>
      <c r="D7" s="6"/>
      <c r="E7" s="308"/>
      <c r="F7" s="4"/>
      <c r="G7" s="308"/>
      <c r="H7" s="4"/>
      <c r="I7" s="5"/>
      <c r="J7" s="5"/>
      <c r="K7" s="5"/>
      <c r="L7" s="5"/>
      <c r="M7" s="13"/>
      <c r="N7" s="5"/>
      <c r="O7" s="308"/>
    </row>
    <row r="8" spans="1:15" ht="16.5" x14ac:dyDescent="0.3">
      <c r="A8" s="307">
        <f>A7+1</f>
        <v>6</v>
      </c>
      <c r="B8" s="307"/>
      <c r="C8" s="3"/>
      <c r="D8" s="159"/>
      <c r="E8" s="308"/>
      <c r="F8" s="4"/>
      <c r="G8" s="308"/>
      <c r="H8" s="4"/>
      <c r="I8" s="5"/>
      <c r="J8" s="5"/>
      <c r="K8" s="5"/>
      <c r="L8" s="5"/>
      <c r="M8" s="13"/>
      <c r="N8" s="5"/>
      <c r="O8" s="308"/>
    </row>
    <row r="11" spans="1:15" x14ac:dyDescent="0.25">
      <c r="M11" s="492" t="s">
        <v>55</v>
      </c>
      <c r="N11" s="398">
        <f>SUM(J3:J8)</f>
        <v>29634000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29634000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M17:M18"/>
    <mergeCell ref="N17:O18"/>
    <mergeCell ref="M1:M2"/>
    <mergeCell ref="N1:N2"/>
    <mergeCell ref="O1:O2"/>
    <mergeCell ref="M11:M12"/>
    <mergeCell ref="N11:O12"/>
    <mergeCell ref="M14:M15"/>
    <mergeCell ref="N14:O15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55" orientation="landscape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U1" workbookViewId="0">
      <selection sqref="A1:V20"/>
    </sheetView>
  </sheetViews>
  <sheetFormatPr baseColWidth="10" defaultRowHeight="15" x14ac:dyDescent="0.25"/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309">
        <v>1</v>
      </c>
      <c r="B3" s="521" t="s">
        <v>519</v>
      </c>
      <c r="C3" s="522"/>
      <c r="D3" s="481" t="s">
        <v>491</v>
      </c>
      <c r="E3" s="472"/>
      <c r="F3" s="482">
        <v>45000</v>
      </c>
      <c r="G3" s="483"/>
      <c r="H3" s="484">
        <v>45000</v>
      </c>
      <c r="I3" s="472"/>
      <c r="J3" s="486"/>
      <c r="K3" s="483"/>
      <c r="L3" s="481"/>
      <c r="M3" s="472"/>
      <c r="N3" s="482">
        <f>F3-J3</f>
        <v>45000</v>
      </c>
      <c r="O3" s="483"/>
      <c r="P3" s="484">
        <f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309">
        <f>A3+1</f>
        <v>2</v>
      </c>
      <c r="B4" s="486"/>
      <c r="C4" s="483"/>
      <c r="D4" s="481"/>
      <c r="E4" s="472"/>
      <c r="F4" s="482"/>
      <c r="G4" s="483"/>
      <c r="H4" s="484"/>
      <c r="I4" s="472"/>
      <c r="J4" s="486"/>
      <c r="K4" s="483"/>
      <c r="L4" s="481"/>
      <c r="M4" s="472"/>
      <c r="N4" s="482"/>
      <c r="O4" s="483"/>
      <c r="P4" s="484"/>
      <c r="Q4" s="472"/>
      <c r="R4" s="15"/>
      <c r="S4" s="485"/>
      <c r="T4" s="483"/>
      <c r="U4" s="471"/>
      <c r="V4" s="472"/>
    </row>
    <row r="5" spans="1:22" x14ac:dyDescent="0.25">
      <c r="A5" s="309">
        <f t="shared" ref="A5:A20" si="0">A4+1</f>
        <v>3</v>
      </c>
      <c r="B5" s="486"/>
      <c r="C5" s="483"/>
      <c r="D5" s="481"/>
      <c r="E5" s="472"/>
      <c r="F5" s="482"/>
      <c r="G5" s="483"/>
      <c r="H5" s="484"/>
      <c r="I5" s="472"/>
      <c r="J5" s="486"/>
      <c r="K5" s="483"/>
      <c r="L5" s="481"/>
      <c r="M5" s="472"/>
      <c r="N5" s="482"/>
      <c r="O5" s="483"/>
      <c r="P5" s="484"/>
      <c r="Q5" s="472"/>
      <c r="R5" s="15"/>
      <c r="S5" s="485"/>
      <c r="T5" s="483"/>
      <c r="U5" s="471"/>
      <c r="V5" s="472"/>
    </row>
    <row r="6" spans="1:22" x14ac:dyDescent="0.25">
      <c r="A6" s="309">
        <f t="shared" si="0"/>
        <v>4</v>
      </c>
      <c r="B6" s="486"/>
      <c r="C6" s="483"/>
      <c r="D6" s="481"/>
      <c r="E6" s="472"/>
      <c r="F6" s="482"/>
      <c r="G6" s="483"/>
      <c r="H6" s="484"/>
      <c r="I6" s="472"/>
      <c r="J6" s="486"/>
      <c r="K6" s="483"/>
      <c r="L6" s="481"/>
      <c r="M6" s="472"/>
      <c r="N6" s="482"/>
      <c r="O6" s="483"/>
      <c r="P6" s="484"/>
      <c r="Q6" s="472"/>
      <c r="R6" s="15"/>
      <c r="S6" s="485"/>
      <c r="T6" s="483"/>
      <c r="U6" s="471"/>
      <c r="V6" s="472"/>
    </row>
    <row r="7" spans="1:22" x14ac:dyDescent="0.25">
      <c r="A7" s="309">
        <f t="shared" si="0"/>
        <v>5</v>
      </c>
      <c r="B7" s="486"/>
      <c r="C7" s="483"/>
      <c r="D7" s="481"/>
      <c r="E7" s="472"/>
      <c r="F7" s="482"/>
      <c r="G7" s="483"/>
      <c r="H7" s="484"/>
      <c r="I7" s="472"/>
      <c r="J7" s="486"/>
      <c r="K7" s="483"/>
      <c r="L7" s="481"/>
      <c r="M7" s="472"/>
      <c r="N7" s="482"/>
      <c r="O7" s="483"/>
      <c r="P7" s="484"/>
      <c r="Q7" s="472"/>
      <c r="R7" s="15"/>
      <c r="S7" s="485"/>
      <c r="T7" s="483"/>
      <c r="U7" s="471"/>
      <c r="V7" s="472"/>
    </row>
    <row r="8" spans="1:22" x14ac:dyDescent="0.25">
      <c r="A8" s="309">
        <f t="shared" si="0"/>
        <v>6</v>
      </c>
      <c r="B8" s="486"/>
      <c r="C8" s="483"/>
      <c r="D8" s="481"/>
      <c r="E8" s="472"/>
      <c r="F8" s="482"/>
      <c r="G8" s="483"/>
      <c r="H8" s="484"/>
      <c r="I8" s="472"/>
      <c r="J8" s="486"/>
      <c r="K8" s="483"/>
      <c r="L8" s="481"/>
      <c r="M8" s="472"/>
      <c r="N8" s="482"/>
      <c r="O8" s="483"/>
      <c r="P8" s="484"/>
      <c r="Q8" s="472"/>
      <c r="R8" s="15"/>
      <c r="S8" s="485"/>
      <c r="T8" s="483"/>
      <c r="U8" s="471"/>
      <c r="V8" s="472"/>
    </row>
    <row r="9" spans="1:22" x14ac:dyDescent="0.25">
      <c r="A9" s="309">
        <f t="shared" si="0"/>
        <v>7</v>
      </c>
      <c r="B9" s="486"/>
      <c r="C9" s="483"/>
      <c r="D9" s="481"/>
      <c r="E9" s="472"/>
      <c r="F9" s="482"/>
      <c r="G9" s="483"/>
      <c r="H9" s="484"/>
      <c r="I9" s="472"/>
      <c r="J9" s="486"/>
      <c r="K9" s="483"/>
      <c r="L9" s="481"/>
      <c r="M9" s="472"/>
      <c r="N9" s="482"/>
      <c r="O9" s="483"/>
      <c r="P9" s="484"/>
      <c r="Q9" s="472"/>
      <c r="R9" s="15"/>
      <c r="S9" s="485"/>
      <c r="T9" s="483"/>
      <c r="U9" s="471"/>
      <c r="V9" s="472"/>
    </row>
    <row r="10" spans="1:22" x14ac:dyDescent="0.25">
      <c r="A10" s="309">
        <f t="shared" si="0"/>
        <v>8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/>
      <c r="Q10" s="472"/>
      <c r="R10" s="15"/>
      <c r="S10" s="485"/>
      <c r="T10" s="483"/>
      <c r="U10" s="471"/>
      <c r="V10" s="472"/>
    </row>
    <row r="11" spans="1:22" x14ac:dyDescent="0.25">
      <c r="A11" s="309">
        <f t="shared" si="0"/>
        <v>9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309">
        <f t="shared" si="0"/>
        <v>10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309">
        <f t="shared" si="0"/>
        <v>11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309">
        <f t="shared" si="0"/>
        <v>12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309">
        <f t="shared" si="0"/>
        <v>13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309">
        <f t="shared" si="0"/>
        <v>14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309">
        <f t="shared" si="0"/>
        <v>15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309">
        <f t="shared" si="0"/>
        <v>16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309">
        <f t="shared" si="0"/>
        <v>17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309">
        <f t="shared" si="0"/>
        <v>18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  <row r="26" spans="1:22" x14ac:dyDescent="0.25">
      <c r="O26" s="473" t="s">
        <v>323</v>
      </c>
      <c r="P26" s="474"/>
      <c r="Q26" s="477">
        <f>S3+S4+S5+S6+S7+S8+S9+S10+S11+S12+S13+S14+S15+S16+S17+S18+S19+S20</f>
        <v>0</v>
      </c>
      <c r="R26" s="478"/>
    </row>
    <row r="27" spans="1:22" x14ac:dyDescent="0.25">
      <c r="O27" s="475"/>
      <c r="P27" s="476"/>
      <c r="Q27" s="479"/>
      <c r="R27" s="480"/>
    </row>
    <row r="28" spans="1:22" x14ac:dyDescent="0.25">
      <c r="O28" s="14"/>
      <c r="P28" s="14"/>
      <c r="Q28" s="14"/>
      <c r="R28" s="14"/>
    </row>
    <row r="29" spans="1:22" x14ac:dyDescent="0.25">
      <c r="O29" s="453" t="s">
        <v>324</v>
      </c>
      <c r="P29" s="454"/>
      <c r="Q29" s="457">
        <f>U3+U4+U5+U6+U7+U8+U9+U10+U11+U12+U13+U14++U15+U16+U17+U18+U19+U20</f>
        <v>0</v>
      </c>
      <c r="R29" s="458"/>
    </row>
    <row r="30" spans="1:22" x14ac:dyDescent="0.25">
      <c r="O30" s="455"/>
      <c r="P30" s="456"/>
      <c r="Q30" s="459"/>
      <c r="R30" s="460"/>
    </row>
    <row r="31" spans="1:22" x14ac:dyDescent="0.25">
      <c r="O31" s="14"/>
      <c r="P31" s="14"/>
      <c r="Q31" s="14"/>
      <c r="R31" s="14"/>
    </row>
    <row r="32" spans="1:22" x14ac:dyDescent="0.25">
      <c r="O32" s="453" t="s">
        <v>66</v>
      </c>
      <c r="P32" s="454"/>
      <c r="Q32" s="457">
        <f>Q26-Q29</f>
        <v>0</v>
      </c>
      <c r="R32" s="458"/>
    </row>
    <row r="33" spans="15:18" x14ac:dyDescent="0.25">
      <c r="O33" s="455"/>
      <c r="P33" s="456"/>
      <c r="Q33" s="459"/>
      <c r="R33" s="460"/>
    </row>
  </sheetData>
  <mergeCells count="198"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U7:V7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8:V8"/>
    <mergeCell ref="B7:C7"/>
    <mergeCell ref="D7:E7"/>
    <mergeCell ref="F7:G7"/>
    <mergeCell ref="H7:I7"/>
    <mergeCell ref="J7:K7"/>
    <mergeCell ref="L7:M7"/>
    <mergeCell ref="N7:O7"/>
    <mergeCell ref="P7:Q7"/>
    <mergeCell ref="S7:T7"/>
    <mergeCell ref="U9:V9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11:V11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2:V12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13:V13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5:V15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6:V16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7:V17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18:V18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B20:C20"/>
    <mergeCell ref="D20:E20"/>
    <mergeCell ref="F20:G20"/>
    <mergeCell ref="H20:I20"/>
    <mergeCell ref="J20:K20"/>
    <mergeCell ref="L20:M20"/>
    <mergeCell ref="O29:P30"/>
    <mergeCell ref="Q29:R30"/>
    <mergeCell ref="B19:C19"/>
    <mergeCell ref="D19:E19"/>
    <mergeCell ref="F19:G19"/>
    <mergeCell ref="H19:I19"/>
    <mergeCell ref="J19:K19"/>
    <mergeCell ref="L19:M19"/>
    <mergeCell ref="N19:O19"/>
    <mergeCell ref="P19:Q19"/>
    <mergeCell ref="O32:P33"/>
    <mergeCell ref="Q32:R33"/>
    <mergeCell ref="N20:O20"/>
    <mergeCell ref="P20:Q20"/>
    <mergeCell ref="S20:T20"/>
    <mergeCell ref="U20:V20"/>
    <mergeCell ref="O26:P27"/>
    <mergeCell ref="Q26:R27"/>
    <mergeCell ref="U19:V19"/>
    <mergeCell ref="S19:T19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D1" workbookViewId="0">
      <selection activeCell="G7" sqref="G7"/>
    </sheetView>
  </sheetViews>
  <sheetFormatPr baseColWidth="10" defaultRowHeight="15" x14ac:dyDescent="0.25"/>
  <cols>
    <col min="3" max="3" width="13.710937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0.71093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324">
        <v>1</v>
      </c>
      <c r="B3" s="45">
        <v>45505</v>
      </c>
      <c r="C3" s="227" t="s">
        <v>520</v>
      </c>
      <c r="D3" s="159" t="s">
        <v>27</v>
      </c>
      <c r="E3" s="325"/>
      <c r="F3" s="4">
        <v>45000</v>
      </c>
      <c r="G3" s="325"/>
      <c r="H3" s="4">
        <f>F3-G3</f>
        <v>45000</v>
      </c>
      <c r="I3" s="5">
        <v>660</v>
      </c>
      <c r="J3" s="5">
        <f>H3*I3</f>
        <v>29700000</v>
      </c>
      <c r="K3" s="274">
        <v>29700000</v>
      </c>
      <c r="L3" s="274">
        <f>J3-K3</f>
        <v>0</v>
      </c>
      <c r="M3" s="294"/>
      <c r="N3" s="274"/>
      <c r="O3" s="67"/>
    </row>
    <row r="4" spans="1:15" ht="16.5" x14ac:dyDescent="0.3">
      <c r="A4" s="324">
        <f>A3+1</f>
        <v>2</v>
      </c>
      <c r="B4" s="45">
        <v>45505</v>
      </c>
      <c r="C4" s="227" t="s">
        <v>522</v>
      </c>
      <c r="D4" s="159" t="s">
        <v>27</v>
      </c>
      <c r="E4" s="325"/>
      <c r="F4" s="4">
        <v>45000</v>
      </c>
      <c r="G4" s="325"/>
      <c r="H4" s="4">
        <f>F4-G4</f>
        <v>45000</v>
      </c>
      <c r="I4" s="5">
        <v>660</v>
      </c>
      <c r="J4" s="5">
        <f>H4*I4</f>
        <v>29700000</v>
      </c>
      <c r="K4" s="274">
        <v>29700000</v>
      </c>
      <c r="L4" s="274">
        <f>J4-K4</f>
        <v>0</v>
      </c>
      <c r="M4" s="278"/>
      <c r="N4" s="274"/>
      <c r="O4" s="67"/>
    </row>
    <row r="5" spans="1:15" ht="16.5" x14ac:dyDescent="0.3">
      <c r="A5" s="324">
        <f>A4+1</f>
        <v>3</v>
      </c>
      <c r="B5" s="45">
        <v>45505</v>
      </c>
      <c r="C5" s="227" t="s">
        <v>553</v>
      </c>
      <c r="D5" s="159" t="s">
        <v>27</v>
      </c>
      <c r="E5" s="325"/>
      <c r="F5" s="4">
        <v>45000</v>
      </c>
      <c r="G5" s="325"/>
      <c r="H5" s="4">
        <f>F5-G5</f>
        <v>45000</v>
      </c>
      <c r="I5" s="5">
        <v>660</v>
      </c>
      <c r="J5" s="5">
        <f>H5*I5</f>
        <v>29700000</v>
      </c>
      <c r="K5" s="5">
        <v>29700000</v>
      </c>
      <c r="L5" s="274">
        <f>J5-K5</f>
        <v>0</v>
      </c>
      <c r="M5" s="13"/>
      <c r="N5" s="274"/>
      <c r="O5" s="67"/>
    </row>
    <row r="6" spans="1:15" ht="16.5" x14ac:dyDescent="0.3">
      <c r="A6" s="324">
        <f>A5+1</f>
        <v>4</v>
      </c>
      <c r="B6" s="11">
        <v>45512</v>
      </c>
      <c r="C6" s="3" t="s">
        <v>622</v>
      </c>
      <c r="D6" s="159" t="s">
        <v>27</v>
      </c>
      <c r="E6" s="10"/>
      <c r="F6" s="4">
        <v>45000</v>
      </c>
      <c r="G6" s="336">
        <v>280</v>
      </c>
      <c r="H6" s="4">
        <f>F6-G6</f>
        <v>44720</v>
      </c>
      <c r="I6" s="5">
        <v>660</v>
      </c>
      <c r="J6" s="5">
        <f>H6*I6</f>
        <v>29515200</v>
      </c>
      <c r="K6" s="5"/>
      <c r="L6" s="5">
        <f>J6-K6</f>
        <v>29515200</v>
      </c>
      <c r="M6" s="13"/>
      <c r="N6" s="5"/>
      <c r="O6" s="325"/>
    </row>
    <row r="7" spans="1:15" ht="16.5" x14ac:dyDescent="0.3">
      <c r="A7" s="324">
        <f>A6+1</f>
        <v>5</v>
      </c>
      <c r="B7" s="324"/>
      <c r="C7" s="3"/>
      <c r="D7" s="6"/>
      <c r="E7" s="325"/>
      <c r="F7" s="4"/>
      <c r="G7" s="325"/>
      <c r="H7" s="4"/>
      <c r="I7" s="5"/>
      <c r="J7" s="5"/>
      <c r="K7" s="5"/>
      <c r="L7" s="5"/>
      <c r="M7" s="13"/>
      <c r="N7" s="5"/>
      <c r="O7" s="325"/>
    </row>
    <row r="8" spans="1:15" ht="16.5" x14ac:dyDescent="0.3">
      <c r="A8" s="324">
        <f>A7+1</f>
        <v>6</v>
      </c>
      <c r="B8" s="324"/>
      <c r="C8" s="3"/>
      <c r="D8" s="159"/>
      <c r="E8" s="325"/>
      <c r="F8" s="4"/>
      <c r="G8" s="325"/>
      <c r="H8" s="4"/>
      <c r="I8" s="5"/>
      <c r="J8" s="5"/>
      <c r="K8" s="5"/>
      <c r="L8" s="5"/>
      <c r="M8" s="13"/>
      <c r="N8" s="5"/>
      <c r="O8" s="325"/>
    </row>
    <row r="11" spans="1:15" x14ac:dyDescent="0.25">
      <c r="M11" s="492" t="s">
        <v>55</v>
      </c>
      <c r="N11" s="398">
        <f>SUM(J3:J8)</f>
        <v>118615200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89100000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29515200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M17:M18"/>
    <mergeCell ref="N17:O18"/>
    <mergeCell ref="M1:M2"/>
    <mergeCell ref="N1:N2"/>
    <mergeCell ref="O1:O2"/>
    <mergeCell ref="M11:M12"/>
    <mergeCell ref="N11:O12"/>
    <mergeCell ref="M14:M15"/>
    <mergeCell ref="N14:O15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55" orientation="landscape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S6" sqref="S6:T6"/>
    </sheetView>
  </sheetViews>
  <sheetFormatPr baseColWidth="10" defaultRowHeight="15" x14ac:dyDescent="0.25"/>
  <cols>
    <col min="3" max="3" width="30.140625" customWidth="1"/>
  </cols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366">
        <v>1</v>
      </c>
      <c r="B3" s="521" t="s">
        <v>747</v>
      </c>
      <c r="C3" s="522"/>
      <c r="D3" s="481" t="s">
        <v>650</v>
      </c>
      <c r="E3" s="472"/>
      <c r="F3" s="482">
        <v>45000</v>
      </c>
      <c r="G3" s="483"/>
      <c r="H3" s="484">
        <v>45000</v>
      </c>
      <c r="I3" s="472"/>
      <c r="J3" s="486"/>
      <c r="K3" s="483"/>
      <c r="L3" s="481"/>
      <c r="M3" s="472"/>
      <c r="N3" s="482">
        <f>F3-J3</f>
        <v>45000</v>
      </c>
      <c r="O3" s="483"/>
      <c r="P3" s="484">
        <f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366">
        <f>A3+1</f>
        <v>2</v>
      </c>
      <c r="B4" s="486" t="s">
        <v>748</v>
      </c>
      <c r="C4" s="483"/>
      <c r="D4" s="481" t="s">
        <v>524</v>
      </c>
      <c r="E4" s="472"/>
      <c r="F4" s="482">
        <v>45000</v>
      </c>
      <c r="G4" s="483"/>
      <c r="H4" s="484">
        <v>45000</v>
      </c>
      <c r="I4" s="472"/>
      <c r="J4" s="486"/>
      <c r="K4" s="483"/>
      <c r="L4" s="481"/>
      <c r="M4" s="472"/>
      <c r="N4" s="482">
        <f t="shared" ref="N4:N6" si="0">F4-J4</f>
        <v>45000</v>
      </c>
      <c r="O4" s="483"/>
      <c r="P4" s="484">
        <f t="shared" ref="P4:P5" si="1">H4-L4</f>
        <v>45000</v>
      </c>
      <c r="Q4" s="472"/>
      <c r="R4" s="15"/>
      <c r="S4" s="485"/>
      <c r="T4" s="483"/>
      <c r="U4" s="471"/>
      <c r="V4" s="472"/>
    </row>
    <row r="5" spans="1:22" x14ac:dyDescent="0.25">
      <c r="A5" s="366">
        <f t="shared" ref="A5:A21" si="2">A4+1</f>
        <v>3</v>
      </c>
      <c r="B5" s="486" t="s">
        <v>749</v>
      </c>
      <c r="C5" s="483"/>
      <c r="D5" s="481" t="s">
        <v>442</v>
      </c>
      <c r="E5" s="472"/>
      <c r="F5" s="482">
        <v>45000</v>
      </c>
      <c r="G5" s="483"/>
      <c r="H5" s="484">
        <v>45000</v>
      </c>
      <c r="I5" s="472"/>
      <c r="J5" s="486"/>
      <c r="K5" s="483"/>
      <c r="L5" s="481"/>
      <c r="M5" s="472"/>
      <c r="N5" s="482">
        <f t="shared" si="0"/>
        <v>45000</v>
      </c>
      <c r="O5" s="483"/>
      <c r="P5" s="484">
        <f t="shared" si="1"/>
        <v>45000</v>
      </c>
      <c r="Q5" s="472"/>
      <c r="R5" s="15"/>
      <c r="S5" s="485"/>
      <c r="T5" s="483"/>
      <c r="U5" s="471"/>
      <c r="V5" s="472"/>
    </row>
    <row r="6" spans="1:22" x14ac:dyDescent="0.25">
      <c r="A6" s="366">
        <f t="shared" si="2"/>
        <v>4</v>
      </c>
      <c r="B6" s="486" t="s">
        <v>750</v>
      </c>
      <c r="C6" s="483"/>
      <c r="D6" s="481" t="s">
        <v>617</v>
      </c>
      <c r="E6" s="472"/>
      <c r="F6" s="482">
        <v>45000</v>
      </c>
      <c r="G6" s="483"/>
      <c r="H6" s="484">
        <v>45000</v>
      </c>
      <c r="I6" s="472"/>
      <c r="J6" s="486"/>
      <c r="K6" s="483"/>
      <c r="L6" s="481"/>
      <c r="M6" s="472"/>
      <c r="N6" s="482">
        <f t="shared" si="0"/>
        <v>45000</v>
      </c>
      <c r="O6" s="483"/>
      <c r="P6" s="484">
        <v>45000</v>
      </c>
      <c r="Q6" s="472"/>
      <c r="R6" s="15"/>
      <c r="S6" s="485"/>
      <c r="T6" s="483"/>
      <c r="U6" s="471"/>
      <c r="V6" s="472"/>
    </row>
    <row r="7" spans="1:22" x14ac:dyDescent="0.25">
      <c r="A7" s="374"/>
      <c r="B7" s="381"/>
      <c r="C7" s="379"/>
      <c r="D7" s="376"/>
      <c r="E7" s="377"/>
      <c r="F7" s="378"/>
      <c r="G7" s="379"/>
      <c r="H7" s="380"/>
      <c r="I7" s="377"/>
      <c r="J7" s="381"/>
      <c r="K7" s="379"/>
      <c r="L7" s="376"/>
      <c r="M7" s="377"/>
      <c r="N7" s="378"/>
      <c r="O7" s="379"/>
      <c r="P7" s="380"/>
      <c r="Q7" s="377"/>
      <c r="R7" s="15"/>
      <c r="S7" s="382"/>
      <c r="T7" s="379"/>
      <c r="U7" s="383"/>
      <c r="V7" s="377"/>
    </row>
    <row r="8" spans="1:22" x14ac:dyDescent="0.25">
      <c r="A8" s="366">
        <f>A6+1</f>
        <v>5</v>
      </c>
      <c r="B8" s="486"/>
      <c r="C8" s="483"/>
      <c r="D8" s="481"/>
      <c r="E8" s="472"/>
      <c r="F8" s="482"/>
      <c r="G8" s="483"/>
      <c r="H8" s="484"/>
      <c r="I8" s="472"/>
      <c r="J8" s="486"/>
      <c r="K8" s="483"/>
      <c r="L8" s="481"/>
      <c r="M8" s="472"/>
      <c r="N8" s="482"/>
      <c r="O8" s="483"/>
      <c r="P8" s="484">
        <v>45000</v>
      </c>
      <c r="Q8" s="472"/>
      <c r="R8" s="15"/>
      <c r="S8" s="485"/>
      <c r="T8" s="483"/>
      <c r="U8" s="471"/>
      <c r="V8" s="472"/>
    </row>
    <row r="9" spans="1:22" x14ac:dyDescent="0.25">
      <c r="A9" s="366">
        <f t="shared" si="2"/>
        <v>6</v>
      </c>
      <c r="B9" s="486"/>
      <c r="C9" s="483"/>
      <c r="D9" s="481"/>
      <c r="E9" s="472"/>
      <c r="F9" s="482"/>
      <c r="G9" s="483"/>
      <c r="H9" s="484"/>
      <c r="I9" s="472"/>
      <c r="J9" s="486"/>
      <c r="K9" s="483"/>
      <c r="L9" s="481"/>
      <c r="M9" s="472"/>
      <c r="N9" s="482"/>
      <c r="O9" s="483"/>
      <c r="P9" s="484">
        <v>45000</v>
      </c>
      <c r="Q9" s="472"/>
      <c r="R9" s="15"/>
      <c r="S9" s="485"/>
      <c r="T9" s="483"/>
      <c r="U9" s="471"/>
      <c r="V9" s="472"/>
    </row>
    <row r="10" spans="1:22" x14ac:dyDescent="0.25">
      <c r="A10" s="366">
        <f t="shared" si="2"/>
        <v>7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>
        <v>45000</v>
      </c>
      <c r="Q10" s="472"/>
      <c r="R10" s="15"/>
      <c r="S10" s="485"/>
      <c r="T10" s="483"/>
      <c r="U10" s="471"/>
      <c r="V10" s="472"/>
    </row>
    <row r="11" spans="1:22" x14ac:dyDescent="0.25">
      <c r="A11" s="366">
        <f t="shared" si="2"/>
        <v>8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366">
        <f t="shared" si="2"/>
        <v>9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366">
        <f t="shared" si="2"/>
        <v>10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366">
        <f t="shared" si="2"/>
        <v>11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366">
        <f t="shared" si="2"/>
        <v>12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366">
        <f t="shared" si="2"/>
        <v>13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366">
        <f t="shared" si="2"/>
        <v>14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366">
        <f t="shared" si="2"/>
        <v>15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366">
        <f t="shared" si="2"/>
        <v>16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366">
        <f t="shared" si="2"/>
        <v>17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  <row r="21" spans="1:22" x14ac:dyDescent="0.25">
      <c r="A21" s="366">
        <f t="shared" si="2"/>
        <v>18</v>
      </c>
      <c r="B21" s="486"/>
      <c r="C21" s="483"/>
      <c r="D21" s="481"/>
      <c r="E21" s="472"/>
      <c r="F21" s="482"/>
      <c r="G21" s="483"/>
      <c r="H21" s="484"/>
      <c r="I21" s="472"/>
      <c r="J21" s="486"/>
      <c r="K21" s="483"/>
      <c r="L21" s="481"/>
      <c r="M21" s="472"/>
      <c r="N21" s="482"/>
      <c r="O21" s="483"/>
      <c r="P21" s="484"/>
      <c r="Q21" s="472"/>
      <c r="R21" s="15"/>
      <c r="S21" s="485"/>
      <c r="T21" s="483"/>
      <c r="U21" s="471"/>
      <c r="V21" s="472"/>
    </row>
  </sheetData>
  <mergeCells count="192"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U8:V8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9:V9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10:V10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11:V11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2:V12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3:V13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4:V14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5:V15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6:V16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U17:V17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8:V18"/>
    <mergeCell ref="B19:C19"/>
    <mergeCell ref="D19:E19"/>
    <mergeCell ref="F19:G19"/>
    <mergeCell ref="H19:I19"/>
    <mergeCell ref="J19:K19"/>
    <mergeCell ref="L19:M19"/>
    <mergeCell ref="N19:O19"/>
    <mergeCell ref="P19:Q19"/>
    <mergeCell ref="S19:T19"/>
    <mergeCell ref="U19:V19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21:V21"/>
    <mergeCell ref="N20:O20"/>
    <mergeCell ref="P20:Q20"/>
    <mergeCell ref="S20:T20"/>
    <mergeCell ref="U20:V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1:O21"/>
    <mergeCell ref="P21:Q21"/>
    <mergeCell ref="S21:T21"/>
  </mergeCells>
  <pageMargins left="0.7" right="0.7" top="0.75" bottom="0.75" header="0.3" footer="0.3"/>
  <pageSetup scale="45" orientation="landscape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G2" workbookViewId="0">
      <selection activeCell="N24" sqref="N24"/>
    </sheetView>
  </sheetViews>
  <sheetFormatPr baseColWidth="10" defaultRowHeight="15" x14ac:dyDescent="0.25"/>
  <cols>
    <col min="1" max="1" width="10.5703125" bestFit="1" customWidth="1"/>
    <col min="2" max="2" width="29" bestFit="1" customWidth="1"/>
    <col min="3" max="3" width="13.5703125" bestFit="1" customWidth="1"/>
    <col min="5" max="5" width="15.28515625" bestFit="1" customWidth="1"/>
    <col min="7" max="7" width="13" bestFit="1" customWidth="1"/>
    <col min="8" max="8" width="20.5703125" bestFit="1" customWidth="1"/>
    <col min="10" max="10" width="18.85546875" bestFit="1" customWidth="1"/>
    <col min="11" max="12" width="13.85546875" bestFit="1" customWidth="1"/>
    <col min="13" max="13" width="43.5703125" bestFit="1" customWidth="1"/>
    <col min="14" max="14" width="13.85546875" bestFit="1" customWidth="1"/>
  </cols>
  <sheetData>
    <row r="1" spans="1:16" ht="15" customHeight="1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ht="15" customHeight="1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51">
        <v>1</v>
      </c>
      <c r="B3" s="3" t="s">
        <v>658</v>
      </c>
      <c r="C3" s="248">
        <v>45534</v>
      </c>
      <c r="D3" s="6" t="s">
        <v>25</v>
      </c>
      <c r="E3" s="352"/>
      <c r="F3" s="4">
        <v>45000</v>
      </c>
      <c r="G3" s="352">
        <v>100</v>
      </c>
      <c r="H3" s="4">
        <f>F3-G3</f>
        <v>44900</v>
      </c>
      <c r="I3" s="5">
        <v>685</v>
      </c>
      <c r="J3" s="5">
        <f>H3*I3</f>
        <v>30756500</v>
      </c>
      <c r="K3" s="5">
        <v>30756500</v>
      </c>
      <c r="L3" s="5">
        <f>J3-K3</f>
        <v>0</v>
      </c>
      <c r="M3" s="13" t="s">
        <v>32</v>
      </c>
      <c r="N3" s="5">
        <v>10000000</v>
      </c>
      <c r="O3" s="11">
        <v>45537</v>
      </c>
      <c r="P3" s="10" t="s">
        <v>668</v>
      </c>
    </row>
    <row r="4" spans="1:16" ht="16.5" x14ac:dyDescent="0.3">
      <c r="A4" s="351">
        <f>A3+1</f>
        <v>2</v>
      </c>
      <c r="B4" s="3" t="s">
        <v>669</v>
      </c>
      <c r="C4" s="248">
        <v>45538</v>
      </c>
      <c r="D4" s="6" t="s">
        <v>25</v>
      </c>
      <c r="E4" s="352"/>
      <c r="F4" s="4">
        <v>45000</v>
      </c>
      <c r="G4" s="355">
        <v>100</v>
      </c>
      <c r="H4" s="4">
        <f>F4-G4</f>
        <v>44900</v>
      </c>
      <c r="I4" s="5">
        <v>685</v>
      </c>
      <c r="J4" s="5">
        <f>H4*I4</f>
        <v>30756500</v>
      </c>
      <c r="K4" s="5">
        <v>30756500</v>
      </c>
      <c r="L4" s="5">
        <f>J4-K4</f>
        <v>0</v>
      </c>
      <c r="M4" s="13" t="s">
        <v>32</v>
      </c>
      <c r="N4" s="5">
        <v>10000000</v>
      </c>
      <c r="O4" s="11">
        <v>45545</v>
      </c>
      <c r="P4" s="10" t="s">
        <v>668</v>
      </c>
    </row>
    <row r="5" spans="1:16" ht="16.5" x14ac:dyDescent="0.3">
      <c r="A5" s="351">
        <f t="shared" ref="A5:A10" si="0">A4+1</f>
        <v>3</v>
      </c>
      <c r="B5" s="3"/>
      <c r="C5" s="248"/>
      <c r="D5" s="12"/>
      <c r="E5" s="352"/>
      <c r="F5" s="4"/>
      <c r="G5" s="352"/>
      <c r="H5" s="4"/>
      <c r="I5" s="5"/>
      <c r="J5" s="5"/>
      <c r="K5" s="5"/>
      <c r="L5" s="5"/>
      <c r="M5" s="138"/>
      <c r="N5" s="5">
        <v>15000000</v>
      </c>
      <c r="O5" s="11">
        <v>45545</v>
      </c>
      <c r="P5" s="10" t="s">
        <v>717</v>
      </c>
    </row>
    <row r="6" spans="1:16" ht="16.5" x14ac:dyDescent="0.3">
      <c r="A6" s="351">
        <f t="shared" si="0"/>
        <v>4</v>
      </c>
      <c r="B6" s="3"/>
      <c r="C6" s="248"/>
      <c r="D6" s="12"/>
      <c r="E6" s="352"/>
      <c r="F6" s="4"/>
      <c r="G6" s="352"/>
      <c r="H6" s="4"/>
      <c r="I6" s="5"/>
      <c r="J6" s="5"/>
      <c r="K6" s="5"/>
      <c r="L6" s="5"/>
      <c r="M6" s="13"/>
      <c r="N6" s="5">
        <v>5000000</v>
      </c>
      <c r="O6" s="11">
        <v>45548</v>
      </c>
      <c r="P6" s="10" t="s">
        <v>717</v>
      </c>
    </row>
    <row r="7" spans="1:16" ht="16.5" x14ac:dyDescent="0.3">
      <c r="A7" s="351">
        <f t="shared" si="0"/>
        <v>5</v>
      </c>
      <c r="B7" s="3"/>
      <c r="C7" s="248"/>
      <c r="D7" s="12"/>
      <c r="E7" s="352"/>
      <c r="F7" s="4"/>
      <c r="G7" s="352"/>
      <c r="H7" s="4"/>
      <c r="I7" s="5"/>
      <c r="J7" s="5"/>
      <c r="K7" s="5"/>
      <c r="L7" s="5"/>
      <c r="M7" s="13"/>
      <c r="N7" s="5">
        <v>10756500</v>
      </c>
      <c r="O7" s="11">
        <v>45553</v>
      </c>
      <c r="P7" s="10"/>
    </row>
    <row r="8" spans="1:16" ht="16.5" x14ac:dyDescent="0.3">
      <c r="A8" s="351">
        <f t="shared" si="0"/>
        <v>6</v>
      </c>
      <c r="B8" s="3"/>
      <c r="C8" s="3"/>
      <c r="D8" s="12"/>
      <c r="E8" s="352"/>
      <c r="F8" s="4"/>
      <c r="G8" s="352"/>
      <c r="H8" s="4"/>
      <c r="I8" s="5"/>
      <c r="J8" s="5"/>
      <c r="K8" s="5"/>
      <c r="L8" s="5"/>
      <c r="M8" s="13"/>
      <c r="N8" s="5">
        <v>6000000</v>
      </c>
      <c r="O8" s="11">
        <v>45553</v>
      </c>
      <c r="P8" s="10"/>
    </row>
    <row r="9" spans="1:16" ht="16.5" x14ac:dyDescent="0.3">
      <c r="A9" s="351">
        <f t="shared" si="0"/>
        <v>7</v>
      </c>
      <c r="B9" s="3"/>
      <c r="C9" s="3"/>
      <c r="D9" s="6"/>
      <c r="E9" s="352"/>
      <c r="F9" s="4"/>
      <c r="G9" s="352"/>
      <c r="H9" s="4"/>
      <c r="I9" s="5"/>
      <c r="J9" s="5"/>
      <c r="K9" s="5"/>
      <c r="L9" s="5"/>
      <c r="M9" s="13"/>
      <c r="N9" s="5"/>
      <c r="O9" s="11"/>
      <c r="P9" s="10"/>
    </row>
    <row r="10" spans="1:16" ht="16.5" x14ac:dyDescent="0.3">
      <c r="A10" s="351">
        <f t="shared" si="0"/>
        <v>8</v>
      </c>
      <c r="B10" s="3"/>
      <c r="C10" s="3"/>
      <c r="D10" s="6"/>
      <c r="E10" s="352"/>
      <c r="F10" s="4"/>
      <c r="G10" s="352"/>
      <c r="H10" s="4"/>
      <c r="I10" s="5"/>
      <c r="J10" s="5"/>
      <c r="K10" s="5"/>
      <c r="L10" s="5"/>
      <c r="M10" s="13"/>
      <c r="N10" s="5"/>
      <c r="O10" s="11"/>
      <c r="P10" s="10"/>
    </row>
    <row r="13" spans="1:16" x14ac:dyDescent="0.25">
      <c r="M13" s="397" t="s">
        <v>28</v>
      </c>
      <c r="N13" s="398">
        <f>SUM(J3:J4)</f>
        <v>61513000</v>
      </c>
      <c r="O13" s="398"/>
    </row>
    <row r="14" spans="1:16" x14ac:dyDescent="0.25">
      <c r="M14" s="397"/>
      <c r="N14" s="398"/>
      <c r="O14" s="398"/>
    </row>
    <row r="16" spans="1:16" x14ac:dyDescent="0.25">
      <c r="M16" s="397" t="s">
        <v>29</v>
      </c>
      <c r="N16" s="398">
        <f>SUM(K3:K10)</f>
        <v>61513000</v>
      </c>
      <c r="O16" s="398" t="e">
        <f>#REF!+#REF!+#REF!+#REF!+#REF!+L1+L2+L3+L4+L5+L6+L7</f>
        <v>#REF!</v>
      </c>
    </row>
    <row r="17" spans="13:15" x14ac:dyDescent="0.25">
      <c r="M17" s="397"/>
      <c r="N17" s="398"/>
      <c r="O17" s="398"/>
    </row>
    <row r="19" spans="13:15" ht="15" customHeight="1" x14ac:dyDescent="0.25">
      <c r="M19" s="397" t="s">
        <v>697</v>
      </c>
      <c r="N19" s="398">
        <v>140000</v>
      </c>
      <c r="O19" s="398"/>
    </row>
    <row r="20" spans="13:15" ht="15" customHeight="1" x14ac:dyDescent="0.25">
      <c r="M20" s="397"/>
      <c r="N20" s="398"/>
      <c r="O20" s="398"/>
    </row>
    <row r="22" spans="13:15" x14ac:dyDescent="0.25">
      <c r="M22" s="397" t="s">
        <v>8</v>
      </c>
      <c r="N22" s="398">
        <f>N13-N16</f>
        <v>0</v>
      </c>
      <c r="O22" s="398" t="e">
        <f>N13-O16</f>
        <v>#REF!</v>
      </c>
    </row>
    <row r="23" spans="13:15" x14ac:dyDescent="0.25">
      <c r="M23" s="397"/>
      <c r="N23" s="398"/>
      <c r="O23" s="398"/>
    </row>
  </sheetData>
  <mergeCells count="24">
    <mergeCell ref="M22:M23"/>
    <mergeCell ref="N22:O23"/>
    <mergeCell ref="M1:M2"/>
    <mergeCell ref="N1:N2"/>
    <mergeCell ref="O1:O2"/>
    <mergeCell ref="M13:M14"/>
    <mergeCell ref="N13:O14"/>
    <mergeCell ref="M16:M17"/>
    <mergeCell ref="N16:O17"/>
    <mergeCell ref="M19:M20"/>
    <mergeCell ref="N19:O20"/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45" orientation="landscape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D1" workbookViewId="0">
      <selection sqref="A1:P20"/>
    </sheetView>
  </sheetViews>
  <sheetFormatPr baseColWidth="10" defaultRowHeight="15" x14ac:dyDescent="0.25"/>
  <cols>
    <col min="1" max="1" width="10.5703125" bestFit="1" customWidth="1"/>
    <col min="2" max="2" width="29.28515625" bestFit="1" customWidth="1"/>
    <col min="3" max="3" width="13.5703125" bestFit="1" customWidth="1"/>
    <col min="4" max="4" width="9.28515625" bestFit="1" customWidth="1"/>
    <col min="5" max="5" width="15.28515625" bestFit="1" customWidth="1"/>
    <col min="6" max="6" width="11" bestFit="1" customWidth="1"/>
    <col min="10" max="10" width="18.85546875" bestFit="1" customWidth="1"/>
    <col min="11" max="11" width="13.85546875" bestFit="1" customWidth="1"/>
    <col min="12" max="12" width="13.5703125" bestFit="1" customWidth="1"/>
    <col min="13" max="13" width="22.85546875" customWidth="1"/>
    <col min="14" max="14" width="13.85546875" bestFit="1" customWidth="1"/>
  </cols>
  <sheetData>
    <row r="1" spans="1:16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54">
        <v>1</v>
      </c>
      <c r="B3" s="3"/>
      <c r="C3" s="248"/>
      <c r="D3" s="12"/>
      <c r="E3" s="355"/>
      <c r="F3" s="4"/>
      <c r="G3" s="355"/>
      <c r="H3" s="4"/>
      <c r="I3" s="5"/>
      <c r="J3" s="5"/>
      <c r="K3" s="5"/>
      <c r="L3" s="5"/>
      <c r="M3" s="13"/>
      <c r="N3" s="5"/>
      <c r="O3" s="11"/>
      <c r="P3" s="10"/>
    </row>
    <row r="4" spans="1:16" ht="16.5" x14ac:dyDescent="0.3">
      <c r="A4" s="354">
        <f>A3+1</f>
        <v>2</v>
      </c>
      <c r="B4" s="3"/>
      <c r="C4" s="248"/>
      <c r="D4" s="12"/>
      <c r="E4" s="355"/>
      <c r="F4" s="4"/>
      <c r="G4" s="355"/>
      <c r="H4" s="4"/>
      <c r="I4" s="5"/>
      <c r="J4" s="5"/>
      <c r="K4" s="5"/>
      <c r="L4" s="5"/>
      <c r="M4" s="13"/>
      <c r="N4" s="5"/>
      <c r="O4" s="11"/>
      <c r="P4" s="10"/>
    </row>
    <row r="5" spans="1:16" ht="16.5" x14ac:dyDescent="0.3">
      <c r="A5" s="354">
        <f t="shared" ref="A5:A10" si="0">A4+1</f>
        <v>3</v>
      </c>
      <c r="B5" s="3"/>
      <c r="C5" s="248"/>
      <c r="D5" s="12"/>
      <c r="E5" s="355"/>
      <c r="F5" s="4"/>
      <c r="G5" s="355"/>
      <c r="H5" s="4"/>
      <c r="I5" s="5"/>
      <c r="J5" s="5"/>
      <c r="K5" s="5"/>
      <c r="L5" s="5"/>
      <c r="M5" s="138"/>
      <c r="N5" s="5"/>
      <c r="O5" s="11"/>
      <c r="P5" s="10"/>
    </row>
    <row r="6" spans="1:16" ht="16.5" x14ac:dyDescent="0.3">
      <c r="A6" s="354">
        <f t="shared" si="0"/>
        <v>4</v>
      </c>
      <c r="B6" s="3"/>
      <c r="C6" s="248"/>
      <c r="D6" s="12"/>
      <c r="E6" s="355"/>
      <c r="F6" s="4"/>
      <c r="G6" s="355"/>
      <c r="H6" s="4"/>
      <c r="I6" s="5"/>
      <c r="J6" s="5"/>
      <c r="K6" s="5"/>
      <c r="L6" s="5"/>
      <c r="M6" s="13"/>
      <c r="N6" s="5"/>
      <c r="O6" s="11"/>
      <c r="P6" s="10"/>
    </row>
    <row r="7" spans="1:16" ht="16.5" x14ac:dyDescent="0.3">
      <c r="A7" s="354">
        <f t="shared" si="0"/>
        <v>5</v>
      </c>
      <c r="B7" s="3"/>
      <c r="C7" s="3"/>
      <c r="D7" s="6"/>
      <c r="E7" s="355"/>
      <c r="F7" s="4"/>
      <c r="G7" s="355"/>
      <c r="H7" s="4"/>
      <c r="I7" s="5"/>
      <c r="J7" s="5"/>
      <c r="K7" s="5"/>
      <c r="L7" s="5"/>
      <c r="M7" s="13"/>
      <c r="N7" s="355"/>
      <c r="O7" s="11"/>
      <c r="P7" s="10"/>
    </row>
    <row r="8" spans="1:16" ht="16.5" x14ac:dyDescent="0.3">
      <c r="A8" s="354">
        <f t="shared" si="0"/>
        <v>6</v>
      </c>
      <c r="B8" s="3"/>
      <c r="C8" s="3"/>
      <c r="D8" s="12"/>
      <c r="E8" s="355"/>
      <c r="F8" s="4"/>
      <c r="G8" s="355"/>
      <c r="H8" s="4"/>
      <c r="I8" s="5"/>
      <c r="J8" s="5"/>
      <c r="K8" s="5"/>
      <c r="L8" s="5"/>
      <c r="M8" s="13"/>
      <c r="N8" s="355"/>
      <c r="O8" s="10"/>
      <c r="P8" s="10"/>
    </row>
    <row r="9" spans="1:16" ht="16.5" x14ac:dyDescent="0.3">
      <c r="A9" s="354">
        <f t="shared" si="0"/>
        <v>7</v>
      </c>
      <c r="B9" s="3"/>
      <c r="C9" s="3"/>
      <c r="D9" s="6"/>
      <c r="E9" s="355"/>
      <c r="F9" s="4"/>
      <c r="G9" s="355"/>
      <c r="H9" s="4"/>
      <c r="I9" s="5"/>
      <c r="J9" s="5"/>
      <c r="K9" s="5"/>
      <c r="L9" s="5"/>
      <c r="M9" s="13"/>
      <c r="N9" s="355"/>
      <c r="O9" s="11"/>
      <c r="P9" s="10"/>
    </row>
    <row r="10" spans="1:16" ht="16.5" x14ac:dyDescent="0.3">
      <c r="A10" s="354">
        <f t="shared" si="0"/>
        <v>8</v>
      </c>
      <c r="B10" s="3"/>
      <c r="C10" s="3"/>
      <c r="D10" s="6"/>
      <c r="E10" s="355"/>
      <c r="F10" s="4"/>
      <c r="G10" s="355"/>
      <c r="H10" s="4"/>
      <c r="I10" s="5"/>
      <c r="J10" s="5"/>
      <c r="K10" s="5"/>
      <c r="L10" s="5"/>
      <c r="M10" s="13"/>
      <c r="N10" s="355"/>
      <c r="O10" s="11"/>
      <c r="P10" s="10"/>
    </row>
    <row r="13" spans="1:16" x14ac:dyDescent="0.25">
      <c r="M13" s="397" t="s">
        <v>28</v>
      </c>
      <c r="N13" s="398">
        <f>SUM(J3:J10)</f>
        <v>0</v>
      </c>
      <c r="O13" s="398"/>
    </row>
    <row r="14" spans="1:16" x14ac:dyDescent="0.25">
      <c r="M14" s="397"/>
      <c r="N14" s="398"/>
      <c r="O14" s="398"/>
    </row>
    <row r="16" spans="1:16" x14ac:dyDescent="0.25">
      <c r="M16" s="397" t="s">
        <v>29</v>
      </c>
      <c r="N16" s="398">
        <f>SUM(K3:K10)</f>
        <v>0</v>
      </c>
      <c r="O16" s="398" t="e">
        <f>#REF!+#REF!+#REF!+#REF!+#REF!+L1+L2+L3+L4+L5+L6+L7</f>
        <v>#REF!</v>
      </c>
    </row>
    <row r="17" spans="13:15" x14ac:dyDescent="0.25">
      <c r="M17" s="397"/>
      <c r="N17" s="398"/>
      <c r="O17" s="398"/>
    </row>
    <row r="19" spans="13:15" x14ac:dyDescent="0.25">
      <c r="M19" s="397" t="s">
        <v>8</v>
      </c>
      <c r="N19" s="398">
        <f>N13-N16</f>
        <v>0</v>
      </c>
      <c r="O19" s="398" t="e">
        <f>N13-O16</f>
        <v>#REF!</v>
      </c>
    </row>
    <row r="20" spans="13:15" x14ac:dyDescent="0.25">
      <c r="M20" s="397"/>
      <c r="N20" s="398"/>
      <c r="O20" s="398"/>
    </row>
  </sheetData>
  <mergeCells count="22">
    <mergeCell ref="M16:M17"/>
    <mergeCell ref="N16:O17"/>
    <mergeCell ref="M19:M20"/>
    <mergeCell ref="N19:O20"/>
    <mergeCell ref="M1:M2"/>
    <mergeCell ref="N1:N2"/>
    <mergeCell ref="O1:O2"/>
    <mergeCell ref="P1:P2"/>
    <mergeCell ref="M13:M14"/>
    <mergeCell ref="N13:O14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scale="50" orientation="landscape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4" sqref="A4"/>
    </sheetView>
  </sheetViews>
  <sheetFormatPr baseColWidth="10" defaultRowHeight="15" x14ac:dyDescent="0.25"/>
  <cols>
    <col min="2" max="2" width="14" bestFit="1" customWidth="1"/>
    <col min="3" max="3" width="13.5703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2.140625" bestFit="1" customWidth="1"/>
    <col min="12" max="12" width="13.85546875" bestFit="1" customWidth="1"/>
    <col min="13" max="13" width="15" bestFit="1" customWidth="1"/>
    <col min="14" max="14" width="13.28515625" bestFit="1" customWidth="1"/>
    <col min="15" max="15" width="6.7109375" bestFit="1" customWidth="1"/>
  </cols>
  <sheetData>
    <row r="1" spans="1:16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66">
        <v>1</v>
      </c>
      <c r="B3" s="3" t="s">
        <v>741</v>
      </c>
      <c r="C3" s="248">
        <v>45552</v>
      </c>
      <c r="D3" s="12" t="s">
        <v>27</v>
      </c>
      <c r="E3" s="365"/>
      <c r="F3" s="4">
        <v>45000</v>
      </c>
      <c r="G3" s="365">
        <v>200</v>
      </c>
      <c r="H3" s="4">
        <f>F3-G3</f>
        <v>44800</v>
      </c>
      <c r="I3" s="5">
        <v>620</v>
      </c>
      <c r="J3" s="5">
        <f>H3*I3</f>
        <v>27776000</v>
      </c>
      <c r="K3" s="5"/>
      <c r="L3" s="5">
        <f>J3-K3</f>
        <v>27776000</v>
      </c>
      <c r="M3" s="13"/>
      <c r="N3" s="5"/>
      <c r="O3" s="11"/>
      <c r="P3" s="10"/>
    </row>
    <row r="4" spans="1:16" ht="16.5" x14ac:dyDescent="0.3">
      <c r="A4" s="366">
        <f>A3+1</f>
        <v>2</v>
      </c>
      <c r="B4" s="3" t="s">
        <v>742</v>
      </c>
      <c r="C4" s="248">
        <v>45552</v>
      </c>
      <c r="D4" s="12" t="s">
        <v>27</v>
      </c>
      <c r="E4" s="365"/>
      <c r="F4" s="4">
        <v>45000</v>
      </c>
      <c r="G4" s="365">
        <v>100</v>
      </c>
      <c r="H4" s="4">
        <f>F4-G4</f>
        <v>44900</v>
      </c>
      <c r="I4" s="5">
        <v>620</v>
      </c>
      <c r="J4" s="5">
        <f>H4*I4</f>
        <v>27838000</v>
      </c>
      <c r="K4" s="5"/>
      <c r="L4" s="5">
        <f>J4-K4</f>
        <v>27838000</v>
      </c>
      <c r="M4" s="13"/>
      <c r="N4" s="5"/>
      <c r="O4" s="11"/>
      <c r="P4" s="10"/>
    </row>
    <row r="5" spans="1:16" ht="16.5" x14ac:dyDescent="0.3">
      <c r="A5" s="366">
        <f t="shared" ref="A5:A10" si="0">A4+1</f>
        <v>3</v>
      </c>
      <c r="B5" s="3"/>
      <c r="C5" s="248"/>
      <c r="D5" s="12"/>
      <c r="E5" s="365"/>
      <c r="F5" s="4"/>
      <c r="G5" s="365"/>
      <c r="H5" s="4"/>
      <c r="I5" s="5"/>
      <c r="J5" s="5"/>
      <c r="K5" s="5"/>
      <c r="L5" s="5"/>
      <c r="M5" s="138"/>
      <c r="N5" s="5"/>
      <c r="O5" s="11"/>
      <c r="P5" s="10"/>
    </row>
    <row r="6" spans="1:16" ht="16.5" x14ac:dyDescent="0.3">
      <c r="A6" s="366">
        <f t="shared" si="0"/>
        <v>4</v>
      </c>
      <c r="B6" s="3"/>
      <c r="C6" s="248"/>
      <c r="D6" s="12"/>
      <c r="E6" s="365"/>
      <c r="F6" s="4"/>
      <c r="G6" s="365"/>
      <c r="H6" s="4"/>
      <c r="I6" s="5"/>
      <c r="J6" s="5"/>
      <c r="K6" s="5"/>
      <c r="L6" s="5"/>
      <c r="M6" s="13"/>
      <c r="N6" s="5"/>
      <c r="O6" s="11"/>
      <c r="P6" s="10"/>
    </row>
    <row r="7" spans="1:16" ht="16.5" x14ac:dyDescent="0.3">
      <c r="A7" s="366">
        <f t="shared" si="0"/>
        <v>5</v>
      </c>
      <c r="B7" s="3"/>
      <c r="C7" s="3"/>
      <c r="D7" s="6"/>
      <c r="E7" s="365"/>
      <c r="F7" s="4"/>
      <c r="G7" s="365"/>
      <c r="H7" s="4"/>
      <c r="I7" s="5"/>
      <c r="J7" s="5"/>
      <c r="K7" s="5"/>
      <c r="L7" s="5"/>
      <c r="M7" s="13"/>
      <c r="N7" s="365"/>
      <c r="O7" s="11"/>
      <c r="P7" s="10"/>
    </row>
    <row r="8" spans="1:16" ht="16.5" x14ac:dyDescent="0.3">
      <c r="A8" s="366">
        <f t="shared" si="0"/>
        <v>6</v>
      </c>
      <c r="B8" s="3"/>
      <c r="C8" s="3"/>
      <c r="D8" s="12"/>
      <c r="E8" s="365"/>
      <c r="F8" s="4"/>
      <c r="G8" s="365"/>
      <c r="H8" s="4"/>
      <c r="I8" s="5"/>
      <c r="J8" s="5"/>
      <c r="K8" s="5"/>
      <c r="L8" s="5"/>
      <c r="M8" s="13"/>
      <c r="N8" s="365"/>
      <c r="O8" s="10"/>
      <c r="P8" s="10"/>
    </row>
    <row r="9" spans="1:16" ht="16.5" x14ac:dyDescent="0.3">
      <c r="A9" s="366">
        <f t="shared" si="0"/>
        <v>7</v>
      </c>
      <c r="B9" s="3"/>
      <c r="C9" s="3"/>
      <c r="D9" s="6"/>
      <c r="E9" s="365"/>
      <c r="F9" s="4"/>
      <c r="G9" s="365"/>
      <c r="H9" s="4"/>
      <c r="I9" s="5"/>
      <c r="J9" s="5"/>
      <c r="K9" s="5"/>
      <c r="L9" s="5"/>
      <c r="M9" s="13"/>
      <c r="N9" s="365"/>
      <c r="O9" s="11"/>
      <c r="P9" s="10"/>
    </row>
    <row r="10" spans="1:16" ht="16.5" x14ac:dyDescent="0.3">
      <c r="A10" s="366">
        <f t="shared" si="0"/>
        <v>8</v>
      </c>
      <c r="B10" s="3"/>
      <c r="C10" s="3"/>
      <c r="D10" s="6"/>
      <c r="E10" s="365"/>
      <c r="F10" s="4"/>
      <c r="G10" s="365"/>
      <c r="H10" s="4"/>
      <c r="I10" s="5"/>
      <c r="J10" s="5"/>
      <c r="K10" s="5"/>
      <c r="L10" s="5"/>
      <c r="M10" s="13"/>
      <c r="N10" s="365"/>
      <c r="O10" s="11"/>
      <c r="P10" s="10"/>
    </row>
    <row r="13" spans="1:16" x14ac:dyDescent="0.25">
      <c r="M13" s="397" t="s">
        <v>28</v>
      </c>
      <c r="N13" s="398">
        <f>SUM(J3:J10)</f>
        <v>55614000</v>
      </c>
      <c r="O13" s="398"/>
    </row>
    <row r="14" spans="1:16" x14ac:dyDescent="0.25">
      <c r="M14" s="397"/>
      <c r="N14" s="398"/>
      <c r="O14" s="398"/>
    </row>
    <row r="16" spans="1:16" x14ac:dyDescent="0.25">
      <c r="M16" s="397" t="s">
        <v>29</v>
      </c>
      <c r="N16" s="398">
        <f>SUM(K3:K10)</f>
        <v>0</v>
      </c>
      <c r="O16" s="398" t="e">
        <f>#REF!+#REF!+#REF!+#REF!+#REF!+L1+L2+L3+L4+L5+L6+L7</f>
        <v>#REF!</v>
      </c>
    </row>
    <row r="17" spans="13:15" x14ac:dyDescent="0.25">
      <c r="M17" s="397"/>
      <c r="N17" s="398"/>
      <c r="O17" s="398"/>
    </row>
    <row r="19" spans="13:15" x14ac:dyDescent="0.25">
      <c r="M19" s="397" t="s">
        <v>8</v>
      </c>
      <c r="N19" s="398">
        <f>N13-N16</f>
        <v>55614000</v>
      </c>
      <c r="O19" s="398" t="e">
        <f>N13-O16</f>
        <v>#REF!</v>
      </c>
    </row>
    <row r="20" spans="13:15" x14ac:dyDescent="0.25">
      <c r="M20" s="397"/>
      <c r="N20" s="398"/>
      <c r="O20" s="398"/>
    </row>
  </sheetData>
  <mergeCells count="22">
    <mergeCell ref="F1:F2"/>
    <mergeCell ref="A1:A2"/>
    <mergeCell ref="B1:B2"/>
    <mergeCell ref="C1:C2"/>
    <mergeCell ref="D1:D2"/>
    <mergeCell ref="E1:E2"/>
    <mergeCell ref="P1:P2"/>
    <mergeCell ref="M13:M14"/>
    <mergeCell ref="N13:O14"/>
    <mergeCell ref="G1:G2"/>
    <mergeCell ref="H1:H2"/>
    <mergeCell ref="I1:I2"/>
    <mergeCell ref="J1:J2"/>
    <mergeCell ref="K1:K2"/>
    <mergeCell ref="L1:L2"/>
    <mergeCell ref="M16:M17"/>
    <mergeCell ref="N16:O17"/>
    <mergeCell ref="M19:M20"/>
    <mergeCell ref="N19:O20"/>
    <mergeCell ref="M1:M2"/>
    <mergeCell ref="N1:N2"/>
    <mergeCell ref="O1:O2"/>
  </mergeCells>
  <pageMargins left="0.7" right="0.7" top="0.75" bottom="0.75" header="0.3" footer="0.3"/>
  <pageSetup scale="55" orientation="landscape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sqref="A1:B10"/>
    </sheetView>
  </sheetViews>
  <sheetFormatPr baseColWidth="10" defaultRowHeight="15" x14ac:dyDescent="0.25"/>
  <cols>
    <col min="1" max="1" width="10.5703125" bestFit="1" customWidth="1"/>
    <col min="2" max="2" width="14" bestFit="1" customWidth="1"/>
    <col min="3" max="3" width="13.5703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2" width="13.85546875" bestFit="1" customWidth="1"/>
    <col min="13" max="13" width="15" bestFit="1" customWidth="1"/>
    <col min="14" max="14" width="14.85546875" bestFit="1" customWidth="1"/>
    <col min="15" max="15" width="10.7109375" bestFit="1" customWidth="1"/>
  </cols>
  <sheetData>
    <row r="1" spans="1:16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68">
        <v>1</v>
      </c>
      <c r="B3" s="3" t="s">
        <v>751</v>
      </c>
      <c r="C3" s="248">
        <v>45552</v>
      </c>
      <c r="D3" s="12" t="s">
        <v>27</v>
      </c>
      <c r="E3" s="365"/>
      <c r="F3" s="4">
        <v>45000</v>
      </c>
      <c r="G3" s="365"/>
      <c r="H3" s="4">
        <f>F3-G3</f>
        <v>45000</v>
      </c>
      <c r="I3" s="5">
        <v>610</v>
      </c>
      <c r="J3" s="5">
        <f>H3*I3</f>
        <v>27450000</v>
      </c>
      <c r="K3" s="5">
        <v>27450000</v>
      </c>
      <c r="L3" s="5">
        <f>J3-K3</f>
        <v>0</v>
      </c>
      <c r="M3" s="13"/>
      <c r="N3" s="5">
        <v>40000000</v>
      </c>
      <c r="O3" s="11">
        <v>45562</v>
      </c>
      <c r="P3" s="10"/>
    </row>
    <row r="4" spans="1:16" ht="16.5" x14ac:dyDescent="0.3">
      <c r="A4" s="368">
        <f>A3+1</f>
        <v>2</v>
      </c>
      <c r="B4" s="3" t="s">
        <v>752</v>
      </c>
      <c r="C4" s="248">
        <v>45552</v>
      </c>
      <c r="D4" s="12" t="s">
        <v>27</v>
      </c>
      <c r="E4" s="365"/>
      <c r="F4" s="4">
        <v>45000</v>
      </c>
      <c r="G4" s="365"/>
      <c r="H4" s="4">
        <f>F4-G4</f>
        <v>45000</v>
      </c>
      <c r="I4" s="5">
        <v>610</v>
      </c>
      <c r="J4" s="5">
        <f>H4*I4</f>
        <v>27450000</v>
      </c>
      <c r="K4" s="5">
        <v>27450000</v>
      </c>
      <c r="L4" s="5">
        <f>J4-K4</f>
        <v>0</v>
      </c>
      <c r="M4" s="13"/>
      <c r="N4" s="5">
        <v>30000000</v>
      </c>
      <c r="O4" s="11">
        <v>45563</v>
      </c>
      <c r="P4" s="10"/>
    </row>
    <row r="5" spans="1:16" ht="16.5" x14ac:dyDescent="0.3">
      <c r="A5" s="368">
        <f t="shared" ref="A5:A10" si="0">A4+1</f>
        <v>3</v>
      </c>
      <c r="B5" s="3" t="s">
        <v>753</v>
      </c>
      <c r="C5" s="248">
        <v>45552</v>
      </c>
      <c r="D5" s="12" t="s">
        <v>27</v>
      </c>
      <c r="E5" s="365"/>
      <c r="F5" s="4">
        <v>45000</v>
      </c>
      <c r="G5" s="365"/>
      <c r="H5" s="4">
        <f t="shared" ref="H5:H8" si="1">F5-G5</f>
        <v>45000</v>
      </c>
      <c r="I5" s="5">
        <v>610</v>
      </c>
      <c r="J5" s="5">
        <f t="shared" ref="J5:J8" si="2">H5*I5</f>
        <v>27450000</v>
      </c>
      <c r="K5" s="5">
        <v>15100000</v>
      </c>
      <c r="L5" s="5">
        <f t="shared" ref="L5:L8" si="3">J5-K5</f>
        <v>12350000</v>
      </c>
      <c r="M5" s="138"/>
      <c r="N5" s="5"/>
      <c r="O5" s="11"/>
      <c r="P5" s="10"/>
    </row>
    <row r="6" spans="1:16" ht="16.5" x14ac:dyDescent="0.3">
      <c r="A6" s="368">
        <f t="shared" si="0"/>
        <v>4</v>
      </c>
      <c r="B6" s="3" t="s">
        <v>754</v>
      </c>
      <c r="C6" s="248">
        <v>45552</v>
      </c>
      <c r="D6" s="12" t="s">
        <v>27</v>
      </c>
      <c r="E6" s="365"/>
      <c r="F6" s="4">
        <v>45000</v>
      </c>
      <c r="G6" s="365"/>
      <c r="H6" s="4">
        <f t="shared" si="1"/>
        <v>45000</v>
      </c>
      <c r="I6" s="5">
        <v>610</v>
      </c>
      <c r="J6" s="5">
        <f t="shared" si="2"/>
        <v>27450000</v>
      </c>
      <c r="K6" s="5"/>
      <c r="L6" s="5">
        <f t="shared" si="3"/>
        <v>27450000</v>
      </c>
      <c r="M6" s="13"/>
      <c r="N6" s="5"/>
      <c r="O6" s="11"/>
      <c r="P6" s="10"/>
    </row>
    <row r="7" spans="1:16" ht="16.5" x14ac:dyDescent="0.3">
      <c r="A7" s="368">
        <f t="shared" si="0"/>
        <v>5</v>
      </c>
      <c r="B7" s="3" t="s">
        <v>759</v>
      </c>
      <c r="C7" s="248">
        <v>45552</v>
      </c>
      <c r="D7" s="12" t="s">
        <v>27</v>
      </c>
      <c r="E7" s="365"/>
      <c r="F7" s="4">
        <v>45000</v>
      </c>
      <c r="G7" s="365"/>
      <c r="H7" s="4">
        <f t="shared" si="1"/>
        <v>45000</v>
      </c>
      <c r="I7" s="5">
        <v>610</v>
      </c>
      <c r="J7" s="5">
        <f t="shared" si="2"/>
        <v>27450000</v>
      </c>
      <c r="K7" s="5"/>
      <c r="L7" s="5">
        <f t="shared" si="3"/>
        <v>27450000</v>
      </c>
      <c r="M7" s="13"/>
      <c r="N7" s="365"/>
      <c r="O7" s="11"/>
      <c r="P7" s="10"/>
    </row>
    <row r="8" spans="1:16" ht="16.5" x14ac:dyDescent="0.3">
      <c r="A8" s="368">
        <f t="shared" si="0"/>
        <v>6</v>
      </c>
      <c r="B8" s="3" t="s">
        <v>760</v>
      </c>
      <c r="C8" s="248">
        <v>45552</v>
      </c>
      <c r="D8" s="12" t="s">
        <v>27</v>
      </c>
      <c r="E8" s="365"/>
      <c r="F8" s="4">
        <v>45000</v>
      </c>
      <c r="G8" s="365"/>
      <c r="H8" s="4">
        <f t="shared" si="1"/>
        <v>45000</v>
      </c>
      <c r="I8" s="5">
        <v>610</v>
      </c>
      <c r="J8" s="5">
        <f t="shared" si="2"/>
        <v>27450000</v>
      </c>
      <c r="K8" s="5"/>
      <c r="L8" s="5">
        <f t="shared" si="3"/>
        <v>27450000</v>
      </c>
      <c r="M8" s="13"/>
      <c r="N8" s="365"/>
      <c r="O8" s="10"/>
      <c r="P8" s="10"/>
    </row>
    <row r="9" spans="1:16" ht="16.5" x14ac:dyDescent="0.3">
      <c r="A9" s="368">
        <f t="shared" si="0"/>
        <v>7</v>
      </c>
      <c r="B9" s="3"/>
      <c r="C9" s="3"/>
      <c r="D9" s="6"/>
      <c r="E9" s="365"/>
      <c r="F9" s="4"/>
      <c r="G9" s="365"/>
      <c r="H9" s="4"/>
      <c r="I9" s="5"/>
      <c r="J9" s="5"/>
      <c r="K9" s="5"/>
      <c r="L9" s="5"/>
      <c r="M9" s="13"/>
      <c r="N9" s="365"/>
      <c r="O9" s="11"/>
      <c r="P9" s="10"/>
    </row>
    <row r="10" spans="1:16" ht="16.5" x14ac:dyDescent="0.3">
      <c r="A10" s="368">
        <f t="shared" si="0"/>
        <v>8</v>
      </c>
      <c r="B10" s="3"/>
      <c r="C10" s="3"/>
      <c r="D10" s="6"/>
      <c r="E10" s="365"/>
      <c r="F10" s="4"/>
      <c r="G10" s="365"/>
      <c r="H10" s="4"/>
      <c r="I10" s="5"/>
      <c r="J10" s="5"/>
      <c r="K10" s="5"/>
      <c r="L10" s="5"/>
      <c r="M10" s="13"/>
      <c r="N10" s="365"/>
      <c r="O10" s="11"/>
      <c r="P10" s="10"/>
    </row>
    <row r="13" spans="1:16" x14ac:dyDescent="0.25">
      <c r="M13" s="397" t="s">
        <v>28</v>
      </c>
      <c r="N13" s="398">
        <f>SUM(J3:J10)</f>
        <v>164700000</v>
      </c>
      <c r="O13" s="398"/>
    </row>
    <row r="14" spans="1:16" x14ac:dyDescent="0.25">
      <c r="M14" s="397"/>
      <c r="N14" s="398"/>
      <c r="O14" s="398"/>
    </row>
    <row r="16" spans="1:16" x14ac:dyDescent="0.25">
      <c r="M16" s="397" t="s">
        <v>29</v>
      </c>
      <c r="N16" s="398">
        <f>SUM(K3:K10)</f>
        <v>70000000</v>
      </c>
      <c r="O16" s="398" t="e">
        <f>#REF!+#REF!+#REF!+#REF!+#REF!+L1+L2+L3+L4+L5+L6+L7</f>
        <v>#REF!</v>
      </c>
    </row>
    <row r="17" spans="13:15" x14ac:dyDescent="0.25">
      <c r="M17" s="397"/>
      <c r="N17" s="398"/>
      <c r="O17" s="398"/>
    </row>
    <row r="19" spans="13:15" x14ac:dyDescent="0.25">
      <c r="M19" s="397" t="s">
        <v>8</v>
      </c>
      <c r="N19" s="398">
        <f>N13-N16</f>
        <v>94700000</v>
      </c>
      <c r="O19" s="398" t="e">
        <f>N13-O16</f>
        <v>#REF!</v>
      </c>
    </row>
    <row r="20" spans="13:15" x14ac:dyDescent="0.25">
      <c r="M20" s="397"/>
      <c r="N20" s="398"/>
      <c r="O20" s="398"/>
    </row>
  </sheetData>
  <mergeCells count="22">
    <mergeCell ref="M16:M17"/>
    <mergeCell ref="N16:O17"/>
    <mergeCell ref="M19:M20"/>
    <mergeCell ref="N19:O20"/>
    <mergeCell ref="M1:M2"/>
    <mergeCell ref="N1:N2"/>
    <mergeCell ref="O1:O2"/>
    <mergeCell ref="P1:P2"/>
    <mergeCell ref="M13:M14"/>
    <mergeCell ref="N13:O14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scale="55" orientation="landscape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J7" sqref="J7"/>
    </sheetView>
  </sheetViews>
  <sheetFormatPr baseColWidth="10" defaultRowHeight="15" x14ac:dyDescent="0.25"/>
  <cols>
    <col min="1" max="1" width="10.5703125" bestFit="1" customWidth="1"/>
    <col min="2" max="2" width="14" bestFit="1" customWidth="1"/>
    <col min="3" max="3" width="15.28515625" bestFit="1" customWidth="1"/>
    <col min="4" max="4" width="11" bestFit="1" customWidth="1"/>
    <col min="5" max="5" width="13" bestFit="1" customWidth="1"/>
    <col min="6" max="6" width="20.5703125" bestFit="1" customWidth="1"/>
    <col min="7" max="7" width="8" bestFit="1" customWidth="1"/>
    <col min="8" max="8" width="18.85546875" bestFit="1" customWidth="1"/>
    <col min="9" max="9" width="13.85546875" bestFit="1" customWidth="1"/>
    <col min="10" max="10" width="18.85546875" bestFit="1" customWidth="1"/>
    <col min="11" max="11" width="15" bestFit="1" customWidth="1"/>
    <col min="12" max="12" width="13.85546875" bestFit="1" customWidth="1"/>
    <col min="13" max="13" width="10.7109375" bestFit="1" customWidth="1"/>
    <col min="14" max="14" width="13.85546875" bestFit="1" customWidth="1"/>
  </cols>
  <sheetData>
    <row r="1" spans="1:16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94">
        <v>1</v>
      </c>
      <c r="B3" s="3" t="s">
        <v>785</v>
      </c>
      <c r="C3" s="248">
        <v>45565</v>
      </c>
      <c r="D3" s="12" t="s">
        <v>27</v>
      </c>
      <c r="E3" s="365"/>
      <c r="F3" s="4">
        <v>45000</v>
      </c>
      <c r="G3" s="365"/>
      <c r="H3" s="4">
        <f>F3-G3</f>
        <v>45000</v>
      </c>
      <c r="I3" s="5">
        <v>605</v>
      </c>
      <c r="J3" s="5">
        <f>H3*I3</f>
        <v>27225000</v>
      </c>
      <c r="K3" s="5"/>
      <c r="L3" s="5"/>
      <c r="M3" s="13"/>
      <c r="N3" s="5"/>
      <c r="O3" s="11"/>
      <c r="P3" s="10"/>
    </row>
    <row r="4" spans="1:16" ht="16.5" x14ac:dyDescent="0.3">
      <c r="A4" s="394">
        <f>A3+1</f>
        <v>2</v>
      </c>
      <c r="B4" s="3"/>
      <c r="C4" s="248"/>
      <c r="D4" s="12"/>
      <c r="E4" s="365"/>
      <c r="F4" s="4"/>
      <c r="G4" s="365"/>
      <c r="H4" s="4"/>
      <c r="I4" s="5"/>
      <c r="J4" s="5"/>
      <c r="K4" s="5"/>
      <c r="L4" s="5"/>
      <c r="M4" s="13"/>
      <c r="N4" s="5"/>
      <c r="O4" s="11"/>
      <c r="P4" s="10"/>
    </row>
    <row r="5" spans="1:16" ht="16.5" x14ac:dyDescent="0.3">
      <c r="A5" s="394">
        <f t="shared" ref="A5:A10" si="0">A4+1</f>
        <v>3</v>
      </c>
      <c r="B5" s="3"/>
      <c r="C5" s="248"/>
      <c r="D5" s="12"/>
      <c r="E5" s="365"/>
      <c r="F5" s="4"/>
      <c r="G5" s="365"/>
      <c r="H5" s="4"/>
      <c r="I5" s="5"/>
      <c r="J5" s="5"/>
      <c r="K5" s="5"/>
      <c r="L5" s="5"/>
      <c r="M5" s="138"/>
      <c r="N5" s="5"/>
      <c r="O5" s="11"/>
      <c r="P5" s="10"/>
    </row>
    <row r="6" spans="1:16" ht="16.5" x14ac:dyDescent="0.3">
      <c r="A6" s="394">
        <f t="shared" si="0"/>
        <v>4</v>
      </c>
      <c r="B6" s="3"/>
      <c r="C6" s="248"/>
      <c r="D6" s="12"/>
      <c r="E6" s="365"/>
      <c r="F6" s="4"/>
      <c r="G6" s="365"/>
      <c r="H6" s="4"/>
      <c r="I6" s="5"/>
      <c r="J6" s="5"/>
      <c r="K6" s="5"/>
      <c r="L6" s="5"/>
      <c r="M6" s="13"/>
      <c r="N6" s="5"/>
      <c r="O6" s="11"/>
      <c r="P6" s="10"/>
    </row>
    <row r="7" spans="1:16" ht="16.5" x14ac:dyDescent="0.3">
      <c r="A7" s="394">
        <f t="shared" si="0"/>
        <v>5</v>
      </c>
      <c r="B7" s="3"/>
      <c r="C7" s="248"/>
      <c r="D7" s="12"/>
      <c r="E7" s="365"/>
      <c r="F7" s="4"/>
      <c r="G7" s="365"/>
      <c r="H7" s="4"/>
      <c r="I7" s="5"/>
      <c r="J7" s="5"/>
      <c r="K7" s="5"/>
      <c r="L7" s="5"/>
      <c r="M7" s="13"/>
      <c r="N7" s="365"/>
      <c r="O7" s="11"/>
      <c r="P7" s="10"/>
    </row>
    <row r="8" spans="1:16" ht="16.5" x14ac:dyDescent="0.3">
      <c r="A8" s="394">
        <f t="shared" si="0"/>
        <v>6</v>
      </c>
      <c r="B8" s="3"/>
      <c r="C8" s="248"/>
      <c r="D8" s="12"/>
      <c r="E8" s="365"/>
      <c r="F8" s="4"/>
      <c r="G8" s="365"/>
      <c r="H8" s="4"/>
      <c r="I8" s="5"/>
      <c r="J8" s="5"/>
      <c r="K8" s="5"/>
      <c r="L8" s="5"/>
      <c r="M8" s="13"/>
      <c r="N8" s="365"/>
      <c r="O8" s="10"/>
      <c r="P8" s="10"/>
    </row>
    <row r="9" spans="1:16" ht="16.5" x14ac:dyDescent="0.3">
      <c r="A9" s="394">
        <f t="shared" si="0"/>
        <v>7</v>
      </c>
      <c r="B9" s="3"/>
      <c r="C9" s="3"/>
      <c r="D9" s="6"/>
      <c r="E9" s="365"/>
      <c r="F9" s="4"/>
      <c r="G9" s="365"/>
      <c r="H9" s="4"/>
      <c r="I9" s="5"/>
      <c r="J9" s="5"/>
      <c r="K9" s="5"/>
      <c r="L9" s="5"/>
      <c r="M9" s="13"/>
      <c r="N9" s="365"/>
      <c r="O9" s="11"/>
      <c r="P9" s="10"/>
    </row>
    <row r="10" spans="1:16" ht="16.5" x14ac:dyDescent="0.3">
      <c r="A10" s="394">
        <f t="shared" si="0"/>
        <v>8</v>
      </c>
      <c r="B10" s="3"/>
      <c r="C10" s="3"/>
      <c r="D10" s="6"/>
      <c r="E10" s="365"/>
      <c r="F10" s="4"/>
      <c r="G10" s="365"/>
      <c r="H10" s="4"/>
      <c r="I10" s="5"/>
      <c r="J10" s="5"/>
      <c r="K10" s="5"/>
      <c r="L10" s="5"/>
      <c r="M10" s="13"/>
      <c r="N10" s="365"/>
      <c r="O10" s="11"/>
      <c r="P10" s="10"/>
    </row>
    <row r="13" spans="1:16" x14ac:dyDescent="0.25">
      <c r="K13" s="397" t="s">
        <v>28</v>
      </c>
      <c r="L13" s="398">
        <f>SUM(J3:J10)</f>
        <v>27225000</v>
      </c>
      <c r="M13" s="398"/>
    </row>
    <row r="14" spans="1:16" x14ac:dyDescent="0.25">
      <c r="K14" s="397"/>
      <c r="L14" s="398"/>
      <c r="M14" s="398"/>
    </row>
    <row r="16" spans="1:16" x14ac:dyDescent="0.25">
      <c r="K16" s="397" t="s">
        <v>29</v>
      </c>
      <c r="L16" s="398">
        <f>SUM(K3:K10)</f>
        <v>0</v>
      </c>
      <c r="M16" s="398" t="e">
        <f>#REF!+#REF!+#REF!+#REF!+#REF!+L1+L2+L3+L4+L5+L6+L7</f>
        <v>#REF!</v>
      </c>
    </row>
    <row r="17" spans="11:13" x14ac:dyDescent="0.25">
      <c r="K17" s="397"/>
      <c r="L17" s="398"/>
      <c r="M17" s="398"/>
    </row>
    <row r="19" spans="11:13" x14ac:dyDescent="0.25">
      <c r="K19" s="397" t="s">
        <v>8</v>
      </c>
      <c r="L19" s="398">
        <f>L13-L16</f>
        <v>27225000</v>
      </c>
      <c r="M19" s="398" t="e">
        <f>L13-M16</f>
        <v>#REF!</v>
      </c>
    </row>
    <row r="20" spans="11:13" x14ac:dyDescent="0.25">
      <c r="K20" s="397"/>
      <c r="L20" s="398"/>
      <c r="M20" s="398"/>
    </row>
  </sheetData>
  <mergeCells count="22">
    <mergeCell ref="K19:K20"/>
    <mergeCell ref="L19:M20"/>
    <mergeCell ref="A1:A2"/>
    <mergeCell ref="B1:B2"/>
    <mergeCell ref="O1:O2"/>
    <mergeCell ref="P1:P2"/>
    <mergeCell ref="K13:K14"/>
    <mergeCell ref="L13:M14"/>
    <mergeCell ref="K16:K17"/>
    <mergeCell ref="L16:M17"/>
    <mergeCell ref="I1:I2"/>
    <mergeCell ref="J1:J2"/>
    <mergeCell ref="K1:K2"/>
    <mergeCell ref="L1:L2"/>
    <mergeCell ref="M1:M2"/>
    <mergeCell ref="N1:N2"/>
    <mergeCell ref="C1:C2"/>
    <mergeCell ref="D1:D2"/>
    <mergeCell ref="E1:E2"/>
    <mergeCell ref="F1:F2"/>
    <mergeCell ref="G1:G2"/>
    <mergeCell ref="H1:H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1" workbookViewId="0">
      <selection activeCell="G24" sqref="G24"/>
    </sheetView>
  </sheetViews>
  <sheetFormatPr baseColWidth="10" defaultRowHeight="15" x14ac:dyDescent="0.25"/>
  <cols>
    <col min="2" max="2" width="22" bestFit="1" customWidth="1"/>
    <col min="6" max="6" width="14.5703125" bestFit="1" customWidth="1"/>
  </cols>
  <sheetData>
    <row r="1" spans="1:8" x14ac:dyDescent="0.25">
      <c r="C1" s="414" t="s">
        <v>555</v>
      </c>
      <c r="D1" s="414"/>
      <c r="E1" s="414"/>
      <c r="F1" s="414"/>
    </row>
    <row r="3" spans="1:8" x14ac:dyDescent="0.25">
      <c r="A3" s="397" t="s">
        <v>329</v>
      </c>
      <c r="B3" s="397" t="s">
        <v>0</v>
      </c>
      <c r="C3" s="397" t="s">
        <v>79</v>
      </c>
      <c r="D3" s="402"/>
      <c r="E3" s="397" t="s">
        <v>5</v>
      </c>
      <c r="F3" s="402"/>
      <c r="G3" s="397" t="s">
        <v>107</v>
      </c>
      <c r="H3" s="397" t="s">
        <v>9</v>
      </c>
    </row>
    <row r="4" spans="1:8" x14ac:dyDescent="0.25">
      <c r="A4" s="397"/>
      <c r="B4" s="397"/>
      <c r="C4" s="403"/>
      <c r="D4" s="404"/>
      <c r="E4" s="403"/>
      <c r="F4" s="404"/>
      <c r="G4" s="403"/>
      <c r="H4" s="403"/>
    </row>
    <row r="5" spans="1:8" x14ac:dyDescent="0.25">
      <c r="A5" s="326">
        <v>1</v>
      </c>
      <c r="B5" s="103" t="s">
        <v>556</v>
      </c>
      <c r="C5" s="405">
        <v>760</v>
      </c>
      <c r="D5" s="406"/>
      <c r="E5" s="407">
        <v>700</v>
      </c>
      <c r="F5" s="408"/>
      <c r="G5" s="15">
        <f>C5*E5</f>
        <v>532000</v>
      </c>
      <c r="H5" s="198">
        <v>45479</v>
      </c>
    </row>
    <row r="6" spans="1:8" x14ac:dyDescent="0.25">
      <c r="A6" s="326">
        <f>A5+1</f>
        <v>2</v>
      </c>
      <c r="B6" s="103" t="s">
        <v>716</v>
      </c>
      <c r="C6" s="405">
        <v>800</v>
      </c>
      <c r="D6" s="406"/>
      <c r="E6" s="407">
        <v>700</v>
      </c>
      <c r="F6" s="408"/>
      <c r="G6" s="15">
        <f>C6*E6</f>
        <v>560000</v>
      </c>
      <c r="H6" s="198">
        <v>45483</v>
      </c>
    </row>
    <row r="7" spans="1:8" x14ac:dyDescent="0.25">
      <c r="A7" s="326">
        <f t="shared" ref="A7:A18" si="0">A6+1</f>
        <v>3</v>
      </c>
      <c r="B7" s="103"/>
      <c r="C7" s="405"/>
      <c r="D7" s="406"/>
      <c r="E7" s="407"/>
      <c r="F7" s="408"/>
      <c r="G7" s="15"/>
      <c r="H7" s="198"/>
    </row>
    <row r="8" spans="1:8" x14ac:dyDescent="0.25">
      <c r="A8" s="326">
        <f t="shared" si="0"/>
        <v>4</v>
      </c>
      <c r="B8" s="103"/>
      <c r="C8" s="405"/>
      <c r="D8" s="406"/>
      <c r="E8" s="407"/>
      <c r="F8" s="408"/>
      <c r="G8" s="15"/>
      <c r="H8" s="198"/>
    </row>
    <row r="9" spans="1:8" x14ac:dyDescent="0.25">
      <c r="A9" s="326">
        <f t="shared" si="0"/>
        <v>5</v>
      </c>
      <c r="B9" s="103"/>
      <c r="C9" s="405"/>
      <c r="D9" s="406"/>
      <c r="E9" s="407"/>
      <c r="F9" s="408"/>
      <c r="G9" s="15"/>
      <c r="H9" s="198"/>
    </row>
    <row r="10" spans="1:8" x14ac:dyDescent="0.25">
      <c r="A10" s="326">
        <f t="shared" si="0"/>
        <v>6</v>
      </c>
      <c r="B10" s="103"/>
      <c r="C10" s="405"/>
      <c r="D10" s="406"/>
      <c r="E10" s="407"/>
      <c r="F10" s="408"/>
      <c r="G10" s="15"/>
      <c r="H10" s="11"/>
    </row>
    <row r="11" spans="1:8" x14ac:dyDescent="0.25">
      <c r="A11" s="326">
        <f t="shared" si="0"/>
        <v>7</v>
      </c>
      <c r="B11" s="103"/>
      <c r="C11" s="405"/>
      <c r="D11" s="406"/>
      <c r="E11" s="407"/>
      <c r="F11" s="408"/>
      <c r="G11" s="15"/>
      <c r="H11" s="198"/>
    </row>
    <row r="12" spans="1:8" x14ac:dyDescent="0.25">
      <c r="A12" s="326">
        <f t="shared" si="0"/>
        <v>8</v>
      </c>
      <c r="B12" s="103"/>
      <c r="C12" s="405"/>
      <c r="D12" s="406"/>
      <c r="E12" s="407"/>
      <c r="F12" s="408"/>
      <c r="G12" s="15"/>
      <c r="H12" s="198"/>
    </row>
    <row r="13" spans="1:8" x14ac:dyDescent="0.25">
      <c r="A13" s="326">
        <f t="shared" si="0"/>
        <v>9</v>
      </c>
      <c r="B13" s="10"/>
      <c r="C13" s="409"/>
      <c r="D13" s="409"/>
      <c r="E13" s="407"/>
      <c r="F13" s="408"/>
      <c r="G13" s="15"/>
      <c r="H13" s="198"/>
    </row>
    <row r="14" spans="1:8" x14ac:dyDescent="0.25">
      <c r="A14" s="326">
        <f t="shared" si="0"/>
        <v>10</v>
      </c>
      <c r="B14" s="10"/>
      <c r="C14" s="409"/>
      <c r="D14" s="409"/>
      <c r="E14" s="407"/>
      <c r="F14" s="408"/>
      <c r="G14" s="15"/>
      <c r="H14" s="198"/>
    </row>
    <row r="15" spans="1:8" x14ac:dyDescent="0.25">
      <c r="A15" s="326">
        <f t="shared" si="0"/>
        <v>11</v>
      </c>
      <c r="B15" s="10"/>
      <c r="C15" s="409"/>
      <c r="D15" s="409"/>
      <c r="E15" s="410"/>
      <c r="F15" s="410"/>
      <c r="G15" s="15"/>
      <c r="H15" s="198"/>
    </row>
    <row r="16" spans="1:8" x14ac:dyDescent="0.25">
      <c r="A16" s="326">
        <f t="shared" si="0"/>
        <v>12</v>
      </c>
      <c r="B16" s="10"/>
      <c r="C16" s="409"/>
      <c r="D16" s="409"/>
      <c r="E16" s="410"/>
      <c r="F16" s="410"/>
      <c r="G16" s="15"/>
      <c r="H16" s="198"/>
    </row>
    <row r="17" spans="1:8" x14ac:dyDescent="0.25">
      <c r="A17" s="326">
        <f t="shared" si="0"/>
        <v>13</v>
      </c>
      <c r="B17" s="320"/>
      <c r="C17" s="409"/>
      <c r="D17" s="409"/>
      <c r="E17" s="410"/>
      <c r="F17" s="410"/>
      <c r="G17" s="15"/>
      <c r="H17" s="198"/>
    </row>
    <row r="18" spans="1:8" x14ac:dyDescent="0.25">
      <c r="A18" s="326">
        <f t="shared" si="0"/>
        <v>14</v>
      </c>
      <c r="B18" s="320"/>
      <c r="C18" s="409"/>
      <c r="D18" s="409"/>
      <c r="E18" s="410"/>
      <c r="F18" s="410"/>
      <c r="G18" s="15"/>
      <c r="H18" s="198"/>
    </row>
    <row r="19" spans="1:8" x14ac:dyDescent="0.25">
      <c r="A19" s="319"/>
      <c r="B19" s="320"/>
      <c r="C19" s="411">
        <f>SUM(C5:D18)</f>
        <v>1560</v>
      </c>
      <c r="D19" s="412"/>
      <c r="E19" s="321"/>
      <c r="F19" s="322"/>
      <c r="G19" s="126"/>
      <c r="H19" s="176"/>
    </row>
    <row r="21" spans="1:8" x14ac:dyDescent="0.25">
      <c r="E21" s="413" t="s">
        <v>111</v>
      </c>
      <c r="F21" s="400">
        <f>SUM(G5:G18)</f>
        <v>1092000</v>
      </c>
    </row>
    <row r="22" spans="1:8" x14ac:dyDescent="0.25">
      <c r="E22" s="413"/>
      <c r="F22" s="401"/>
    </row>
    <row r="24" spans="1:8" x14ac:dyDescent="0.25">
      <c r="E24" s="413" t="s">
        <v>7</v>
      </c>
      <c r="F24" s="400">
        <f>SUM(G5)</f>
        <v>532000</v>
      </c>
    </row>
    <row r="25" spans="1:8" x14ac:dyDescent="0.25">
      <c r="E25" s="413"/>
      <c r="F25" s="401"/>
    </row>
    <row r="27" spans="1:8" x14ac:dyDescent="0.25">
      <c r="E27" s="413" t="s">
        <v>71</v>
      </c>
      <c r="F27" s="400">
        <f>F21-F24</f>
        <v>560000</v>
      </c>
    </row>
    <row r="28" spans="1:8" x14ac:dyDescent="0.25">
      <c r="E28" s="413"/>
      <c r="F28" s="401"/>
    </row>
  </sheetData>
  <mergeCells count="42">
    <mergeCell ref="E24:E25"/>
    <mergeCell ref="F24:F25"/>
    <mergeCell ref="E27:E28"/>
    <mergeCell ref="F27:F28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:F1"/>
    <mergeCell ref="A3:A4"/>
    <mergeCell ref="B3:B4"/>
    <mergeCell ref="C3:D4"/>
    <mergeCell ref="E3:F4"/>
    <mergeCell ref="H3:H4"/>
    <mergeCell ref="C5:D5"/>
    <mergeCell ref="E5:F5"/>
    <mergeCell ref="C6:D6"/>
    <mergeCell ref="E6:F6"/>
    <mergeCell ref="G3:G4"/>
    <mergeCell ref="C13:D13"/>
    <mergeCell ref="E13:F13"/>
    <mergeCell ref="E21:E22"/>
    <mergeCell ref="F21:F22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6" workbookViewId="0">
      <selection activeCell="E29" sqref="E29"/>
    </sheetView>
  </sheetViews>
  <sheetFormatPr baseColWidth="10" defaultRowHeight="15" x14ac:dyDescent="0.25"/>
  <cols>
    <col min="2" max="2" width="11" bestFit="1" customWidth="1"/>
    <col min="3" max="3" width="13.140625" bestFit="1" customWidth="1"/>
  </cols>
  <sheetData>
    <row r="1" spans="1:8" x14ac:dyDescent="0.25">
      <c r="C1" s="419" t="s">
        <v>523</v>
      </c>
      <c r="D1" s="419"/>
      <c r="E1" s="419"/>
      <c r="F1" s="419"/>
    </row>
    <row r="2" spans="1:8" x14ac:dyDescent="0.25">
      <c r="C2" s="419"/>
      <c r="D2" s="419"/>
      <c r="E2" s="419"/>
      <c r="F2" s="419"/>
    </row>
    <row r="4" spans="1:8" x14ac:dyDescent="0.25">
      <c r="A4" s="397" t="s">
        <v>329</v>
      </c>
      <c r="B4" s="397" t="s">
        <v>0</v>
      </c>
      <c r="C4" s="397" t="s">
        <v>79</v>
      </c>
      <c r="D4" s="402"/>
      <c r="E4" s="397" t="s">
        <v>5</v>
      </c>
      <c r="F4" s="402"/>
      <c r="G4" s="397" t="s">
        <v>107</v>
      </c>
      <c r="H4" s="397" t="s">
        <v>9</v>
      </c>
    </row>
    <row r="5" spans="1:8" x14ac:dyDescent="0.25">
      <c r="A5" s="397"/>
      <c r="B5" s="397"/>
      <c r="C5" s="403"/>
      <c r="D5" s="404"/>
      <c r="E5" s="403"/>
      <c r="F5" s="404"/>
      <c r="G5" s="403"/>
      <c r="H5" s="403"/>
    </row>
    <row r="6" spans="1:8" x14ac:dyDescent="0.25">
      <c r="A6" s="310">
        <v>1</v>
      </c>
      <c r="B6" s="103" t="s">
        <v>524</v>
      </c>
      <c r="C6" s="405">
        <v>900</v>
      </c>
      <c r="D6" s="406"/>
      <c r="E6" s="407">
        <v>700</v>
      </c>
      <c r="F6" s="408"/>
      <c r="G6" s="15">
        <f>C6*E6</f>
        <v>630000</v>
      </c>
      <c r="H6" s="11">
        <v>45492</v>
      </c>
    </row>
    <row r="7" spans="1:8" x14ac:dyDescent="0.25">
      <c r="A7" s="310">
        <f t="shared" ref="A7:A15" si="0">A6+1</f>
        <v>2</v>
      </c>
      <c r="B7" s="103"/>
      <c r="C7" s="405"/>
      <c r="D7" s="406"/>
      <c r="E7" s="407"/>
      <c r="F7" s="408"/>
      <c r="G7" s="15">
        <v>240000</v>
      </c>
      <c r="H7" s="11" t="s">
        <v>547</v>
      </c>
    </row>
    <row r="8" spans="1:8" x14ac:dyDescent="0.25">
      <c r="A8" s="310">
        <f t="shared" si="0"/>
        <v>3</v>
      </c>
      <c r="B8" s="103"/>
      <c r="C8" s="405"/>
      <c r="D8" s="406"/>
      <c r="E8" s="407"/>
      <c r="F8" s="408"/>
      <c r="G8" s="15">
        <v>280000</v>
      </c>
      <c r="H8" s="11">
        <v>45500</v>
      </c>
    </row>
    <row r="9" spans="1:8" x14ac:dyDescent="0.25">
      <c r="A9" s="310">
        <f t="shared" si="0"/>
        <v>4</v>
      </c>
      <c r="B9" s="103"/>
      <c r="C9" s="405"/>
      <c r="D9" s="406"/>
      <c r="E9" s="407"/>
      <c r="F9" s="408"/>
      <c r="G9" s="15"/>
      <c r="H9" s="11"/>
    </row>
    <row r="10" spans="1:8" x14ac:dyDescent="0.25">
      <c r="A10" s="310">
        <f t="shared" si="0"/>
        <v>5</v>
      </c>
      <c r="B10" s="103"/>
      <c r="C10" s="405"/>
      <c r="D10" s="406"/>
      <c r="E10" s="407"/>
      <c r="F10" s="408"/>
      <c r="G10" s="15"/>
      <c r="H10" s="11"/>
    </row>
    <row r="11" spans="1:8" x14ac:dyDescent="0.25">
      <c r="A11" s="310">
        <f t="shared" si="0"/>
        <v>6</v>
      </c>
      <c r="B11" s="103"/>
      <c r="C11" s="405"/>
      <c r="D11" s="406"/>
      <c r="E11" s="407"/>
      <c r="F11" s="408"/>
      <c r="G11" s="15"/>
      <c r="H11" s="247"/>
    </row>
    <row r="12" spans="1:8" x14ac:dyDescent="0.25">
      <c r="A12" s="310">
        <f t="shared" si="0"/>
        <v>7</v>
      </c>
      <c r="B12" s="103"/>
      <c r="C12" s="405"/>
      <c r="D12" s="406"/>
      <c r="E12" s="407"/>
      <c r="F12" s="408"/>
      <c r="G12" s="15"/>
      <c r="H12" s="247"/>
    </row>
    <row r="13" spans="1:8" x14ac:dyDescent="0.25">
      <c r="A13" s="310">
        <f t="shared" si="0"/>
        <v>8</v>
      </c>
      <c r="B13" s="103"/>
      <c r="C13" s="405"/>
      <c r="D13" s="406"/>
      <c r="E13" s="407"/>
      <c r="F13" s="408"/>
      <c r="G13" s="15"/>
      <c r="H13" s="247"/>
    </row>
    <row r="14" spans="1:8" x14ac:dyDescent="0.25">
      <c r="A14" s="310">
        <f t="shared" si="0"/>
        <v>9</v>
      </c>
      <c r="B14" s="103"/>
      <c r="C14" s="405"/>
      <c r="D14" s="406"/>
      <c r="E14" s="407"/>
      <c r="F14" s="408"/>
      <c r="G14" s="15"/>
      <c r="H14" s="247"/>
    </row>
    <row r="15" spans="1:8" x14ac:dyDescent="0.25">
      <c r="A15" s="310">
        <f t="shared" si="0"/>
        <v>10</v>
      </c>
      <c r="B15" s="103"/>
      <c r="C15" s="405"/>
      <c r="D15" s="406"/>
      <c r="E15" s="407"/>
      <c r="F15" s="408"/>
      <c r="G15" s="15"/>
      <c r="H15" s="247"/>
    </row>
    <row r="16" spans="1:8" x14ac:dyDescent="0.25">
      <c r="B16" s="70"/>
      <c r="C16" s="420">
        <f>SUM(C6:D15)</f>
        <v>900</v>
      </c>
      <c r="D16" s="420"/>
      <c r="E16" s="421"/>
      <c r="F16" s="421"/>
      <c r="G16" s="196"/>
      <c r="H16" s="197"/>
    </row>
    <row r="19" spans="3:5" x14ac:dyDescent="0.25">
      <c r="C19" s="422" t="s">
        <v>111</v>
      </c>
      <c r="D19" s="423">
        <f>SUM(G6:G15)</f>
        <v>1150000</v>
      </c>
      <c r="E19" s="424"/>
    </row>
    <row r="20" spans="3:5" x14ac:dyDescent="0.25">
      <c r="C20" s="422"/>
      <c r="D20" s="424"/>
      <c r="E20" s="424"/>
    </row>
    <row r="22" spans="3:5" x14ac:dyDescent="0.25">
      <c r="C22" s="422" t="s">
        <v>7</v>
      </c>
      <c r="D22" s="423">
        <v>1150000</v>
      </c>
      <c r="E22" s="424"/>
    </row>
    <row r="23" spans="3:5" x14ac:dyDescent="0.25">
      <c r="C23" s="422"/>
      <c r="D23" s="424"/>
      <c r="E23" s="424"/>
    </row>
    <row r="25" spans="3:5" x14ac:dyDescent="0.25">
      <c r="C25" s="422" t="s">
        <v>71</v>
      </c>
      <c r="D25" s="423">
        <f>D19-D22</f>
        <v>0</v>
      </c>
      <c r="E25" s="424"/>
    </row>
    <row r="26" spans="3:5" x14ac:dyDescent="0.25">
      <c r="C26" s="422"/>
      <c r="D26" s="424"/>
      <c r="E26" s="424"/>
    </row>
  </sheetData>
  <mergeCells count="35">
    <mergeCell ref="C19:C20"/>
    <mergeCell ref="D19:E20"/>
    <mergeCell ref="C14:D14"/>
    <mergeCell ref="E14:F14"/>
    <mergeCell ref="C15:D15"/>
    <mergeCell ref="E15:F15"/>
    <mergeCell ref="C16:D16"/>
    <mergeCell ref="E16:F16"/>
    <mergeCell ref="H4:H5"/>
    <mergeCell ref="C6:D6"/>
    <mergeCell ref="E6:F6"/>
    <mergeCell ref="C7:D7"/>
    <mergeCell ref="E7:F7"/>
    <mergeCell ref="G4:G5"/>
    <mergeCell ref="C1:F2"/>
    <mergeCell ref="A4:A5"/>
    <mergeCell ref="B4:B5"/>
    <mergeCell ref="C4:D5"/>
    <mergeCell ref="E4:F5"/>
    <mergeCell ref="C22:C23"/>
    <mergeCell ref="D22:E23"/>
    <mergeCell ref="C25:C26"/>
    <mergeCell ref="D25:E26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1" workbookViewId="0">
      <selection activeCell="E44" sqref="E44:F44"/>
    </sheetView>
  </sheetViews>
  <sheetFormatPr baseColWidth="10" defaultRowHeight="15" x14ac:dyDescent="0.25"/>
  <sheetData>
    <row r="1" spans="1:8" x14ac:dyDescent="0.25">
      <c r="A1" s="397" t="s">
        <v>329</v>
      </c>
      <c r="B1" s="397" t="s">
        <v>0</v>
      </c>
      <c r="C1" s="397" t="s">
        <v>79</v>
      </c>
      <c r="D1" s="402"/>
      <c r="E1" s="397" t="s">
        <v>5</v>
      </c>
      <c r="F1" s="402"/>
      <c r="G1" s="397" t="s">
        <v>107</v>
      </c>
      <c r="H1" s="397" t="s">
        <v>9</v>
      </c>
    </row>
    <row r="2" spans="1:8" x14ac:dyDescent="0.25">
      <c r="A2" s="397"/>
      <c r="B2" s="397"/>
      <c r="C2" s="403"/>
      <c r="D2" s="404"/>
      <c r="E2" s="403"/>
      <c r="F2" s="404"/>
      <c r="G2" s="403"/>
      <c r="H2" s="403"/>
    </row>
    <row r="3" spans="1:8" x14ac:dyDescent="0.25">
      <c r="A3" s="255">
        <v>1</v>
      </c>
      <c r="B3" s="103" t="s">
        <v>52</v>
      </c>
      <c r="C3" s="405">
        <v>350</v>
      </c>
      <c r="D3" s="406"/>
      <c r="E3" s="407">
        <v>750</v>
      </c>
      <c r="F3" s="408"/>
      <c r="G3" s="15">
        <f>C3*E3</f>
        <v>262500</v>
      </c>
      <c r="H3" s="247">
        <v>45403</v>
      </c>
    </row>
    <row r="4" spans="1:8" x14ac:dyDescent="0.25">
      <c r="A4" s="255">
        <f>A3+1</f>
        <v>2</v>
      </c>
      <c r="B4" s="103" t="s">
        <v>76</v>
      </c>
      <c r="C4" s="405">
        <v>350</v>
      </c>
      <c r="D4" s="406"/>
      <c r="E4" s="407">
        <v>750</v>
      </c>
      <c r="F4" s="408"/>
      <c r="G4" s="15">
        <f>C4*E4</f>
        <v>262500</v>
      </c>
      <c r="H4" s="247">
        <v>45403</v>
      </c>
    </row>
    <row r="5" spans="1:8" x14ac:dyDescent="0.25">
      <c r="A5" s="255">
        <f t="shared" ref="A5:A46" si="0">A4+1</f>
        <v>3</v>
      </c>
      <c r="B5" s="103" t="s">
        <v>86</v>
      </c>
      <c r="C5" s="405">
        <v>350</v>
      </c>
      <c r="D5" s="406"/>
      <c r="E5" s="407">
        <v>750</v>
      </c>
      <c r="F5" s="408"/>
      <c r="G5" s="15">
        <f>C5*E5</f>
        <v>262500</v>
      </c>
      <c r="H5" s="247">
        <v>45403</v>
      </c>
    </row>
    <row r="6" spans="1:8" x14ac:dyDescent="0.25">
      <c r="A6" s="255">
        <f t="shared" si="0"/>
        <v>4</v>
      </c>
      <c r="B6" s="103" t="s">
        <v>297</v>
      </c>
      <c r="C6" s="405">
        <v>700</v>
      </c>
      <c r="D6" s="406"/>
      <c r="E6" s="407">
        <v>750</v>
      </c>
      <c r="F6" s="408"/>
      <c r="G6" s="15">
        <f>C6*E6</f>
        <v>525000</v>
      </c>
      <c r="H6" s="247">
        <v>45412</v>
      </c>
    </row>
    <row r="7" spans="1:8" x14ac:dyDescent="0.25">
      <c r="A7" s="255">
        <f t="shared" si="0"/>
        <v>5</v>
      </c>
      <c r="B7" s="103"/>
      <c r="C7" s="405"/>
      <c r="D7" s="406"/>
      <c r="E7" s="407"/>
      <c r="F7" s="408"/>
      <c r="G7" s="15"/>
      <c r="H7" s="11"/>
    </row>
    <row r="8" spans="1:8" x14ac:dyDescent="0.25">
      <c r="A8" s="255">
        <f t="shared" si="0"/>
        <v>6</v>
      </c>
      <c r="B8" s="103"/>
      <c r="C8" s="405"/>
      <c r="D8" s="406"/>
      <c r="E8" s="407"/>
      <c r="F8" s="408"/>
      <c r="G8" s="15"/>
      <c r="H8" s="11"/>
    </row>
    <row r="9" spans="1:8" x14ac:dyDescent="0.25">
      <c r="A9" s="255">
        <f t="shared" si="0"/>
        <v>7</v>
      </c>
      <c r="B9" s="103"/>
      <c r="C9" s="405"/>
      <c r="D9" s="406"/>
      <c r="E9" s="407"/>
      <c r="F9" s="408"/>
      <c r="G9" s="15"/>
      <c r="H9" s="247"/>
    </row>
    <row r="10" spans="1:8" x14ac:dyDescent="0.25">
      <c r="A10" s="255">
        <f t="shared" si="0"/>
        <v>8</v>
      </c>
      <c r="B10" s="103"/>
      <c r="C10" s="405"/>
      <c r="D10" s="406"/>
      <c r="E10" s="407"/>
      <c r="F10" s="408"/>
      <c r="G10" s="15"/>
      <c r="H10" s="247"/>
    </row>
    <row r="11" spans="1:8" x14ac:dyDescent="0.25">
      <c r="A11" s="255">
        <f t="shared" si="0"/>
        <v>9</v>
      </c>
      <c r="B11" s="103"/>
      <c r="C11" s="405"/>
      <c r="D11" s="406"/>
      <c r="E11" s="407"/>
      <c r="F11" s="408"/>
      <c r="G11" s="15"/>
      <c r="H11" s="247"/>
    </row>
    <row r="12" spans="1:8" x14ac:dyDescent="0.25">
      <c r="A12" s="255">
        <f t="shared" si="0"/>
        <v>10</v>
      </c>
      <c r="B12" s="103"/>
      <c r="C12" s="405"/>
      <c r="D12" s="406"/>
      <c r="E12" s="407"/>
      <c r="F12" s="408"/>
      <c r="G12" s="15"/>
      <c r="H12" s="247"/>
    </row>
    <row r="13" spans="1:8" x14ac:dyDescent="0.25">
      <c r="A13" s="255">
        <f t="shared" si="0"/>
        <v>11</v>
      </c>
      <c r="B13" s="103"/>
      <c r="C13" s="405"/>
      <c r="D13" s="406"/>
      <c r="E13" s="407"/>
      <c r="F13" s="408"/>
      <c r="G13" s="15"/>
      <c r="H13" s="247"/>
    </row>
    <row r="14" spans="1:8" x14ac:dyDescent="0.25">
      <c r="A14" s="255">
        <f t="shared" si="0"/>
        <v>12</v>
      </c>
      <c r="B14" s="103"/>
      <c r="C14" s="409"/>
      <c r="D14" s="409"/>
      <c r="E14" s="410"/>
      <c r="F14" s="410"/>
      <c r="G14" s="15"/>
      <c r="H14" s="247"/>
    </row>
    <row r="15" spans="1:8" x14ac:dyDescent="0.25">
      <c r="A15" s="255">
        <f t="shared" si="0"/>
        <v>13</v>
      </c>
      <c r="B15" s="103"/>
      <c r="C15" s="409"/>
      <c r="D15" s="409"/>
      <c r="E15" s="410"/>
      <c r="F15" s="410"/>
      <c r="G15" s="15"/>
      <c r="H15" s="247"/>
    </row>
    <row r="16" spans="1:8" x14ac:dyDescent="0.25">
      <c r="A16" s="255">
        <f t="shared" si="0"/>
        <v>14</v>
      </c>
      <c r="B16" s="103"/>
      <c r="C16" s="409"/>
      <c r="D16" s="409"/>
      <c r="E16" s="410"/>
      <c r="F16" s="410"/>
      <c r="G16" s="15"/>
      <c r="H16" s="11"/>
    </row>
    <row r="17" spans="1:8" x14ac:dyDescent="0.25">
      <c r="A17" s="255">
        <f t="shared" si="0"/>
        <v>15</v>
      </c>
      <c r="B17" s="103"/>
      <c r="C17" s="409"/>
      <c r="D17" s="409"/>
      <c r="E17" s="410"/>
      <c r="F17" s="410"/>
      <c r="G17" s="15"/>
      <c r="H17" s="11"/>
    </row>
    <row r="18" spans="1:8" x14ac:dyDescent="0.25">
      <c r="A18" s="255">
        <f t="shared" si="0"/>
        <v>16</v>
      </c>
      <c r="B18" s="103"/>
      <c r="C18" s="409"/>
      <c r="D18" s="409"/>
      <c r="E18" s="410"/>
      <c r="F18" s="410"/>
      <c r="G18" s="15"/>
      <c r="H18" s="11"/>
    </row>
    <row r="19" spans="1:8" x14ac:dyDescent="0.25">
      <c r="A19" s="255">
        <f t="shared" si="0"/>
        <v>17</v>
      </c>
      <c r="B19" s="103"/>
      <c r="C19" s="409"/>
      <c r="D19" s="409"/>
      <c r="E19" s="410"/>
      <c r="F19" s="410"/>
      <c r="G19" s="15"/>
      <c r="H19" s="11"/>
    </row>
    <row r="20" spans="1:8" x14ac:dyDescent="0.25">
      <c r="A20" s="255">
        <f t="shared" si="0"/>
        <v>18</v>
      </c>
      <c r="B20" s="103"/>
      <c r="C20" s="409"/>
      <c r="D20" s="409"/>
      <c r="E20" s="410"/>
      <c r="F20" s="410"/>
      <c r="G20" s="15"/>
      <c r="H20" s="11"/>
    </row>
    <row r="21" spans="1:8" x14ac:dyDescent="0.25">
      <c r="A21" s="255">
        <f t="shared" si="0"/>
        <v>19</v>
      </c>
      <c r="B21" s="10"/>
      <c r="C21" s="409"/>
      <c r="D21" s="409"/>
      <c r="E21" s="410"/>
      <c r="F21" s="410"/>
      <c r="G21" s="15"/>
      <c r="H21" s="11"/>
    </row>
    <row r="22" spans="1:8" x14ac:dyDescent="0.25">
      <c r="A22" s="255">
        <f t="shared" si="0"/>
        <v>20</v>
      </c>
      <c r="B22" s="10"/>
      <c r="C22" s="409"/>
      <c r="D22" s="409"/>
      <c r="E22" s="410"/>
      <c r="F22" s="410"/>
      <c r="G22" s="15"/>
      <c r="H22" s="11"/>
    </row>
    <row r="23" spans="1:8" x14ac:dyDescent="0.25">
      <c r="A23" s="255">
        <f t="shared" si="0"/>
        <v>21</v>
      </c>
      <c r="B23" s="10"/>
      <c r="C23" s="409"/>
      <c r="D23" s="409"/>
      <c r="E23" s="410"/>
      <c r="F23" s="410"/>
      <c r="G23" s="15"/>
      <c r="H23" s="11"/>
    </row>
    <row r="24" spans="1:8" x14ac:dyDescent="0.25">
      <c r="A24" s="255">
        <f t="shared" si="0"/>
        <v>22</v>
      </c>
      <c r="B24" s="10"/>
      <c r="C24" s="409"/>
      <c r="D24" s="409"/>
      <c r="E24" s="410"/>
      <c r="F24" s="410"/>
      <c r="G24" s="15"/>
      <c r="H24" s="210"/>
    </row>
    <row r="25" spans="1:8" x14ac:dyDescent="0.25">
      <c r="A25" s="255">
        <f t="shared" si="0"/>
        <v>23</v>
      </c>
      <c r="B25" s="10"/>
      <c r="C25" s="409"/>
      <c r="D25" s="409"/>
      <c r="E25" s="410"/>
      <c r="F25" s="410"/>
      <c r="G25" s="15"/>
      <c r="H25" s="210"/>
    </row>
    <row r="26" spans="1:8" x14ac:dyDescent="0.25">
      <c r="A26" s="255">
        <f>A25+1</f>
        <v>24</v>
      </c>
      <c r="B26" s="10"/>
      <c r="C26" s="425"/>
      <c r="D26" s="425"/>
      <c r="E26" s="426"/>
      <c r="F26" s="426"/>
      <c r="G26" s="69"/>
      <c r="H26" s="210"/>
    </row>
    <row r="27" spans="1:8" x14ac:dyDescent="0.25">
      <c r="A27" s="255">
        <f t="shared" si="0"/>
        <v>25</v>
      </c>
      <c r="B27" s="10"/>
      <c r="C27" s="409"/>
      <c r="D27" s="409"/>
      <c r="E27" s="410"/>
      <c r="F27" s="410"/>
      <c r="G27" s="15"/>
      <c r="H27" s="210"/>
    </row>
    <row r="28" spans="1:8" x14ac:dyDescent="0.25">
      <c r="A28" s="255">
        <f t="shared" si="0"/>
        <v>26</v>
      </c>
      <c r="B28" s="10"/>
      <c r="C28" s="409"/>
      <c r="D28" s="409"/>
      <c r="E28" s="410"/>
      <c r="F28" s="410"/>
      <c r="G28" s="15"/>
      <c r="H28" s="210"/>
    </row>
    <row r="29" spans="1:8" x14ac:dyDescent="0.25">
      <c r="A29" s="255">
        <f t="shared" si="0"/>
        <v>27</v>
      </c>
      <c r="B29" s="10"/>
      <c r="C29" s="409"/>
      <c r="D29" s="409"/>
      <c r="E29" s="410"/>
      <c r="F29" s="410"/>
      <c r="G29" s="15"/>
      <c r="H29" s="210"/>
    </row>
    <row r="30" spans="1:8" x14ac:dyDescent="0.25">
      <c r="A30" s="255">
        <f t="shared" si="0"/>
        <v>28</v>
      </c>
      <c r="B30" s="10"/>
      <c r="C30" s="409"/>
      <c r="D30" s="409"/>
      <c r="E30" s="410"/>
      <c r="F30" s="410"/>
      <c r="G30" s="15"/>
      <c r="H30" s="11"/>
    </row>
    <row r="31" spans="1:8" x14ac:dyDescent="0.25">
      <c r="A31" s="255">
        <f t="shared" si="0"/>
        <v>29</v>
      </c>
      <c r="B31" s="10"/>
      <c r="C31" s="409"/>
      <c r="D31" s="409"/>
      <c r="E31" s="410"/>
      <c r="F31" s="410"/>
      <c r="G31" s="15"/>
      <c r="H31" s="11"/>
    </row>
    <row r="32" spans="1:8" x14ac:dyDescent="0.25">
      <c r="A32" s="255">
        <f t="shared" si="0"/>
        <v>30</v>
      </c>
      <c r="B32" s="10"/>
      <c r="C32" s="409"/>
      <c r="D32" s="409"/>
      <c r="E32" s="410"/>
      <c r="F32" s="410"/>
      <c r="G32" s="15"/>
      <c r="H32" s="11"/>
    </row>
    <row r="33" spans="1:8" x14ac:dyDescent="0.25">
      <c r="A33" s="255">
        <f t="shared" si="0"/>
        <v>31</v>
      </c>
      <c r="B33" s="10"/>
      <c r="C33" s="409"/>
      <c r="D33" s="409"/>
      <c r="E33" s="410"/>
      <c r="F33" s="410"/>
      <c r="G33" s="15"/>
      <c r="H33" s="11"/>
    </row>
    <row r="34" spans="1:8" x14ac:dyDescent="0.25">
      <c r="A34" s="255">
        <f t="shared" si="0"/>
        <v>32</v>
      </c>
      <c r="B34" s="10"/>
      <c r="C34" s="409"/>
      <c r="D34" s="409"/>
      <c r="E34" s="410"/>
      <c r="F34" s="410"/>
      <c r="G34" s="15"/>
      <c r="H34" s="11"/>
    </row>
    <row r="35" spans="1:8" x14ac:dyDescent="0.25">
      <c r="A35" s="255">
        <f t="shared" si="0"/>
        <v>33</v>
      </c>
      <c r="B35" s="10"/>
      <c r="C35" s="409"/>
      <c r="D35" s="409"/>
      <c r="E35" s="410"/>
      <c r="F35" s="410"/>
      <c r="G35" s="15"/>
      <c r="H35" s="11"/>
    </row>
    <row r="36" spans="1:8" x14ac:dyDescent="0.25">
      <c r="A36" s="255">
        <f t="shared" si="0"/>
        <v>34</v>
      </c>
      <c r="B36" s="10"/>
      <c r="C36" s="409"/>
      <c r="D36" s="409"/>
      <c r="E36" s="410"/>
      <c r="F36" s="410"/>
      <c r="G36" s="15"/>
      <c r="H36" s="11"/>
    </row>
    <row r="37" spans="1:8" x14ac:dyDescent="0.25">
      <c r="A37" s="255">
        <f t="shared" si="0"/>
        <v>35</v>
      </c>
      <c r="B37" s="10"/>
      <c r="C37" s="409"/>
      <c r="D37" s="409"/>
      <c r="E37" s="410"/>
      <c r="F37" s="410"/>
      <c r="G37" s="15"/>
      <c r="H37" s="11"/>
    </row>
    <row r="38" spans="1:8" x14ac:dyDescent="0.25">
      <c r="A38" s="255">
        <f t="shared" si="0"/>
        <v>36</v>
      </c>
      <c r="B38" s="10"/>
      <c r="C38" s="409"/>
      <c r="D38" s="409"/>
      <c r="E38" s="410"/>
      <c r="F38" s="410"/>
      <c r="G38" s="15"/>
      <c r="H38" s="11"/>
    </row>
    <row r="39" spans="1:8" x14ac:dyDescent="0.25">
      <c r="A39" s="255">
        <f t="shared" si="0"/>
        <v>37</v>
      </c>
      <c r="B39" s="10"/>
      <c r="C39" s="409"/>
      <c r="D39" s="409"/>
      <c r="E39" s="410"/>
      <c r="F39" s="410"/>
      <c r="G39" s="15"/>
      <c r="H39" s="11"/>
    </row>
    <row r="40" spans="1:8" x14ac:dyDescent="0.25">
      <c r="A40" s="255">
        <f t="shared" si="0"/>
        <v>38</v>
      </c>
      <c r="B40" s="10"/>
      <c r="C40" s="409"/>
      <c r="D40" s="409"/>
      <c r="E40" s="410"/>
      <c r="F40" s="410"/>
      <c r="G40" s="15"/>
      <c r="H40" s="11"/>
    </row>
    <row r="41" spans="1:8" x14ac:dyDescent="0.25">
      <c r="A41" s="255">
        <f t="shared" si="0"/>
        <v>39</v>
      </c>
      <c r="B41" s="10"/>
      <c r="C41" s="409"/>
      <c r="D41" s="409"/>
      <c r="E41" s="410"/>
      <c r="F41" s="410"/>
      <c r="G41" s="15"/>
      <c r="H41" s="11"/>
    </row>
    <row r="42" spans="1:8" x14ac:dyDescent="0.25">
      <c r="A42" s="255">
        <f t="shared" si="0"/>
        <v>40</v>
      </c>
      <c r="B42" s="10"/>
      <c r="C42" s="409"/>
      <c r="D42" s="409"/>
      <c r="E42" s="410"/>
      <c r="F42" s="410"/>
      <c r="G42" s="15"/>
      <c r="H42" s="11"/>
    </row>
    <row r="43" spans="1:8" x14ac:dyDescent="0.25">
      <c r="A43" s="255">
        <f t="shared" si="0"/>
        <v>41</v>
      </c>
      <c r="B43" s="10"/>
      <c r="C43" s="409"/>
      <c r="D43" s="409"/>
      <c r="E43" s="410"/>
      <c r="F43" s="410"/>
      <c r="G43" s="15"/>
      <c r="H43" s="11"/>
    </row>
    <row r="44" spans="1:8" x14ac:dyDescent="0.25">
      <c r="A44" s="255">
        <f t="shared" si="0"/>
        <v>42</v>
      </c>
      <c r="B44" s="10"/>
      <c r="C44" s="409"/>
      <c r="D44" s="409"/>
      <c r="E44" s="410"/>
      <c r="F44" s="410"/>
      <c r="G44" s="15"/>
      <c r="H44" s="11"/>
    </row>
    <row r="45" spans="1:8" x14ac:dyDescent="0.25">
      <c r="A45" s="255">
        <f t="shared" si="0"/>
        <v>43</v>
      </c>
      <c r="B45" s="10"/>
      <c r="C45" s="409"/>
      <c r="D45" s="409"/>
      <c r="E45" s="410"/>
      <c r="F45" s="410"/>
      <c r="G45" s="15"/>
      <c r="H45" s="11"/>
    </row>
    <row r="46" spans="1:8" x14ac:dyDescent="0.25">
      <c r="A46" s="255">
        <f t="shared" si="0"/>
        <v>44</v>
      </c>
      <c r="B46" s="10"/>
      <c r="C46" s="409"/>
      <c r="D46" s="409"/>
      <c r="E46" s="410"/>
      <c r="F46" s="410"/>
      <c r="G46" s="15"/>
      <c r="H46" s="11"/>
    </row>
    <row r="47" spans="1:8" x14ac:dyDescent="0.25">
      <c r="B47" s="70"/>
      <c r="C47" s="420">
        <f>SUM(C3:D44)</f>
        <v>1750</v>
      </c>
      <c r="D47" s="420"/>
      <c r="E47" s="421"/>
      <c r="F47" s="421"/>
      <c r="G47" s="196"/>
      <c r="H47" s="197"/>
    </row>
    <row r="50" spans="3:5" x14ac:dyDescent="0.25">
      <c r="C50" s="422" t="s">
        <v>111</v>
      </c>
      <c r="D50" s="423">
        <f>SUM(G3:G44)</f>
        <v>1312500</v>
      </c>
      <c r="E50" s="424"/>
    </row>
    <row r="51" spans="3:5" x14ac:dyDescent="0.25">
      <c r="C51" s="422"/>
      <c r="D51" s="424"/>
      <c r="E51" s="424"/>
    </row>
  </sheetData>
  <mergeCells count="98">
    <mergeCell ref="C50:C51"/>
    <mergeCell ref="D50:E51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33:D33"/>
    <mergeCell ref="E33:F33"/>
    <mergeCell ref="C34:D34"/>
    <mergeCell ref="E34:F34"/>
    <mergeCell ref="C35:D35"/>
    <mergeCell ref="E35:F35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3:D3"/>
    <mergeCell ref="E3:F3"/>
    <mergeCell ref="C4:D4"/>
    <mergeCell ref="E4:F4"/>
    <mergeCell ref="C5:D5"/>
    <mergeCell ref="E5:F5"/>
    <mergeCell ref="H1:H2"/>
    <mergeCell ref="A1:A2"/>
    <mergeCell ref="B1:B2"/>
    <mergeCell ref="C1:D2"/>
    <mergeCell ref="E1:F2"/>
    <mergeCell ref="G1:G2"/>
  </mergeCells>
  <pageMargins left="0.7" right="0.7" top="0.75" bottom="0.75" header="0.3" footer="0.3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C4" workbookViewId="0">
      <selection activeCell="K7" sqref="K7"/>
    </sheetView>
  </sheetViews>
  <sheetFormatPr baseColWidth="10" defaultRowHeight="15" x14ac:dyDescent="0.25"/>
  <cols>
    <col min="2" max="2" width="27.28515625" bestFit="1" customWidth="1"/>
    <col min="3" max="3" width="14.5703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5.7109375" bestFit="1" customWidth="1"/>
    <col min="12" max="12" width="13.85546875" bestFit="1" customWidth="1"/>
    <col min="13" max="13" width="20.5703125" bestFit="1" customWidth="1"/>
    <col min="14" max="14" width="13.85546875" bestFit="1" customWidth="1"/>
    <col min="15" max="15" width="10.7109375" bestFit="1" customWidth="1"/>
  </cols>
  <sheetData>
    <row r="1" spans="1:15" x14ac:dyDescent="0.25">
      <c r="A1" s="395" t="s">
        <v>329</v>
      </c>
      <c r="B1" s="395" t="s">
        <v>346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51">
        <f t="shared" ref="A3:A8" si="0">A2+1</f>
        <v>1</v>
      </c>
      <c r="B3" s="45">
        <v>45407</v>
      </c>
      <c r="C3" s="3" t="s">
        <v>462</v>
      </c>
      <c r="D3" s="159" t="s">
        <v>27</v>
      </c>
      <c r="E3" s="252"/>
      <c r="F3" s="4">
        <v>45000</v>
      </c>
      <c r="G3" s="252">
        <v>120</v>
      </c>
      <c r="H3" s="4">
        <f>F3-G3</f>
        <v>44880</v>
      </c>
      <c r="I3" s="5">
        <v>680</v>
      </c>
      <c r="J3" s="5">
        <f>H3*I3</f>
        <v>30518400</v>
      </c>
      <c r="K3" s="5">
        <v>30518400</v>
      </c>
      <c r="L3" s="5">
        <f>J3-K3</f>
        <v>0</v>
      </c>
      <c r="M3" s="13" t="s">
        <v>32</v>
      </c>
      <c r="N3" s="5">
        <v>45000000</v>
      </c>
      <c r="O3" s="11">
        <v>45420</v>
      </c>
    </row>
    <row r="4" spans="1:15" ht="16.5" x14ac:dyDescent="0.3">
      <c r="A4" s="253">
        <f t="shared" si="0"/>
        <v>2</v>
      </c>
      <c r="B4" s="45">
        <v>45408</v>
      </c>
      <c r="C4" s="3" t="s">
        <v>463</v>
      </c>
      <c r="D4" s="159" t="s">
        <v>27</v>
      </c>
      <c r="E4" s="252"/>
      <c r="F4" s="4">
        <v>18000</v>
      </c>
      <c r="G4" s="252"/>
      <c r="H4" s="4">
        <f>F4-G4</f>
        <v>18000</v>
      </c>
      <c r="I4" s="5">
        <v>680</v>
      </c>
      <c r="J4" s="5">
        <f>H4*I4</f>
        <v>12240000</v>
      </c>
      <c r="K4" s="5">
        <v>12240000</v>
      </c>
      <c r="L4" s="5">
        <f>J4-K4</f>
        <v>0</v>
      </c>
      <c r="M4" s="13" t="s">
        <v>32</v>
      </c>
      <c r="N4" s="5">
        <v>1934500</v>
      </c>
      <c r="O4" s="11">
        <v>45437</v>
      </c>
    </row>
    <row r="5" spans="1:15" ht="16.5" x14ac:dyDescent="0.3">
      <c r="A5" s="253">
        <f t="shared" si="0"/>
        <v>3</v>
      </c>
      <c r="B5" s="45">
        <v>45408</v>
      </c>
      <c r="C5" s="3" t="s">
        <v>464</v>
      </c>
      <c r="D5" s="159" t="s">
        <v>27</v>
      </c>
      <c r="E5" s="10"/>
      <c r="F5" s="4">
        <v>27000</v>
      </c>
      <c r="G5" s="252"/>
      <c r="H5" s="4">
        <f>F5-G5</f>
        <v>27000</v>
      </c>
      <c r="I5" s="5">
        <v>680</v>
      </c>
      <c r="J5" s="5">
        <f>H5*I5</f>
        <v>18360000</v>
      </c>
      <c r="K5" s="5">
        <v>18360000</v>
      </c>
      <c r="L5" s="5">
        <f>J5-K5</f>
        <v>0</v>
      </c>
      <c r="M5" s="13" t="s">
        <v>32</v>
      </c>
      <c r="N5" s="5">
        <v>1168000</v>
      </c>
      <c r="O5" s="10" t="s">
        <v>472</v>
      </c>
    </row>
    <row r="6" spans="1:15" ht="16.5" x14ac:dyDescent="0.3">
      <c r="A6" s="295">
        <f t="shared" si="0"/>
        <v>4</v>
      </c>
      <c r="B6" s="45">
        <v>45467</v>
      </c>
      <c r="C6" s="3" t="s">
        <v>489</v>
      </c>
      <c r="D6" s="159" t="s">
        <v>27</v>
      </c>
      <c r="E6" s="10"/>
      <c r="F6" s="4">
        <v>45000</v>
      </c>
      <c r="G6" s="252"/>
      <c r="H6" s="4">
        <f>F6-G6</f>
        <v>45000</v>
      </c>
      <c r="I6" s="5">
        <v>660</v>
      </c>
      <c r="J6" s="5">
        <f>H6*I6</f>
        <v>29700000</v>
      </c>
      <c r="K6" s="5">
        <v>29700000</v>
      </c>
      <c r="L6" s="5">
        <f>J6-K6</f>
        <v>0</v>
      </c>
      <c r="M6" s="13" t="s">
        <v>32</v>
      </c>
      <c r="N6" s="5">
        <v>29700000</v>
      </c>
      <c r="O6" s="11">
        <v>45481</v>
      </c>
    </row>
    <row r="7" spans="1:15" ht="16.5" x14ac:dyDescent="0.3">
      <c r="A7" s="295">
        <f t="shared" si="0"/>
        <v>5</v>
      </c>
      <c r="B7" s="45">
        <v>45467</v>
      </c>
      <c r="C7" s="3" t="s">
        <v>490</v>
      </c>
      <c r="D7" s="159" t="s">
        <v>27</v>
      </c>
      <c r="E7" s="10"/>
      <c r="F7" s="4">
        <v>45000</v>
      </c>
      <c r="G7" s="252"/>
      <c r="H7" s="4">
        <f>F7-G7</f>
        <v>45000</v>
      </c>
      <c r="I7" s="5">
        <v>660</v>
      </c>
      <c r="J7" s="5">
        <f>H7*I7</f>
        <v>29700000</v>
      </c>
      <c r="K7" s="5">
        <v>16611500</v>
      </c>
      <c r="L7" s="5">
        <f>J7-K7</f>
        <v>13088500</v>
      </c>
      <c r="M7" s="138" t="s">
        <v>125</v>
      </c>
      <c r="N7" s="5">
        <v>29627400</v>
      </c>
      <c r="O7" s="11">
        <v>45481</v>
      </c>
    </row>
    <row r="8" spans="1:15" ht="16.5" x14ac:dyDescent="0.3">
      <c r="A8" s="302">
        <f t="shared" si="0"/>
        <v>6</v>
      </c>
      <c r="B8" s="45"/>
      <c r="C8" s="3"/>
      <c r="D8" s="6"/>
      <c r="E8" s="10"/>
      <c r="F8" s="4"/>
      <c r="G8" s="252"/>
      <c r="H8" s="4"/>
      <c r="I8" s="5"/>
      <c r="J8" s="5"/>
      <c r="K8" s="5"/>
      <c r="L8" s="5"/>
      <c r="M8" s="13"/>
      <c r="N8" s="5"/>
      <c r="O8" s="247"/>
    </row>
    <row r="9" spans="1:15" ht="16.5" x14ac:dyDescent="0.3">
      <c r="A9" s="251"/>
      <c r="B9" s="251"/>
      <c r="C9" s="3"/>
      <c r="D9" s="6"/>
      <c r="E9" s="10"/>
      <c r="F9" s="4"/>
      <c r="G9" s="252"/>
      <c r="H9" s="4"/>
      <c r="I9" s="5"/>
      <c r="J9" s="5"/>
      <c r="K9" s="5"/>
      <c r="L9" s="5"/>
      <c r="M9" s="13"/>
      <c r="N9" s="5"/>
      <c r="O9" s="247"/>
    </row>
    <row r="10" spans="1:15" ht="16.5" x14ac:dyDescent="0.3">
      <c r="A10" s="251"/>
      <c r="B10" s="251"/>
      <c r="C10" s="3"/>
      <c r="D10" s="159"/>
      <c r="E10" s="10"/>
      <c r="F10" s="4"/>
      <c r="G10" s="10"/>
      <c r="H10" s="4"/>
      <c r="I10" s="5"/>
      <c r="J10" s="5"/>
      <c r="K10" s="5"/>
      <c r="L10" s="5"/>
      <c r="M10" s="13"/>
      <c r="N10" s="5"/>
      <c r="O10" s="247"/>
    </row>
    <row r="11" spans="1:15" ht="16.5" x14ac:dyDescent="0.3">
      <c r="A11" s="251"/>
      <c r="B11" s="251"/>
      <c r="C11" s="3"/>
      <c r="D11" s="159"/>
      <c r="E11" s="10"/>
      <c r="F11" s="4"/>
      <c r="G11" s="10"/>
      <c r="H11" s="4"/>
      <c r="I11" s="5"/>
      <c r="J11" s="5"/>
      <c r="K11" s="5"/>
      <c r="L11" s="5"/>
      <c r="M11" s="138"/>
      <c r="N11" s="10"/>
      <c r="O11" s="10"/>
    </row>
    <row r="12" spans="1:15" ht="16.5" x14ac:dyDescent="0.3">
      <c r="A12" s="251"/>
      <c r="B12" s="251"/>
      <c r="C12" s="3"/>
      <c r="D12" s="159"/>
      <c r="E12" s="10"/>
      <c r="F12" s="4"/>
      <c r="G12" s="251"/>
      <c r="H12" s="4"/>
      <c r="I12" s="5"/>
      <c r="J12" s="5"/>
      <c r="K12" s="10"/>
      <c r="L12" s="5"/>
      <c r="M12" s="10"/>
      <c r="N12" s="10"/>
      <c r="O12" s="10"/>
    </row>
    <row r="13" spans="1:15" ht="16.5" x14ac:dyDescent="0.3">
      <c r="A13" s="251"/>
      <c r="B13" s="251"/>
      <c r="C13" s="3"/>
      <c r="D13" s="159"/>
      <c r="E13" s="10"/>
      <c r="F13" s="4"/>
      <c r="G13" s="251"/>
      <c r="H13" s="4"/>
      <c r="I13" s="5"/>
      <c r="J13" s="5"/>
      <c r="K13" s="10"/>
      <c r="L13" s="5"/>
      <c r="M13" s="10"/>
      <c r="N13" s="10"/>
      <c r="O13" s="10"/>
    </row>
    <row r="16" spans="1:15" x14ac:dyDescent="0.25">
      <c r="K16" s="397" t="s">
        <v>28</v>
      </c>
      <c r="L16" s="398">
        <f>SUM(J3:J13)</f>
        <v>120518400</v>
      </c>
      <c r="M16" s="398"/>
    </row>
    <row r="17" spans="11:13" x14ac:dyDescent="0.25">
      <c r="K17" s="397"/>
      <c r="L17" s="398"/>
      <c r="M17" s="398"/>
    </row>
    <row r="19" spans="11:13" x14ac:dyDescent="0.25">
      <c r="K19" s="397" t="s">
        <v>29</v>
      </c>
      <c r="L19" s="398">
        <f>SUM(K3:K13)</f>
        <v>107429900</v>
      </c>
      <c r="M19" s="398"/>
    </row>
    <row r="20" spans="11:13" x14ac:dyDescent="0.25">
      <c r="K20" s="397"/>
      <c r="L20" s="398"/>
      <c r="M20" s="398"/>
    </row>
    <row r="21" spans="11:13" ht="18.75" x14ac:dyDescent="0.25">
      <c r="K21" s="149"/>
      <c r="L21" s="175"/>
      <c r="M21" s="175"/>
    </row>
    <row r="22" spans="11:13" x14ac:dyDescent="0.25">
      <c r="K22" s="397" t="s">
        <v>8</v>
      </c>
      <c r="L22" s="398">
        <f>L16-L19</f>
        <v>13088500</v>
      </c>
      <c r="M22" s="398"/>
    </row>
    <row r="23" spans="11:13" x14ac:dyDescent="0.25">
      <c r="K23" s="397"/>
      <c r="L23" s="398"/>
      <c r="M23" s="398"/>
    </row>
  </sheetData>
  <mergeCells count="21">
    <mergeCell ref="F1:F2"/>
    <mergeCell ref="G1:G2"/>
    <mergeCell ref="H1:H2"/>
    <mergeCell ref="I1:I2"/>
    <mergeCell ref="K16:K17"/>
    <mergeCell ref="J1:J2"/>
    <mergeCell ref="K1:K2"/>
    <mergeCell ref="A1:A2"/>
    <mergeCell ref="B1:B2"/>
    <mergeCell ref="C1:C2"/>
    <mergeCell ref="D1:D2"/>
    <mergeCell ref="E1:E2"/>
    <mergeCell ref="K22:K23"/>
    <mergeCell ref="L22:M23"/>
    <mergeCell ref="O1:O2"/>
    <mergeCell ref="L16:M17"/>
    <mergeCell ref="L19:M20"/>
    <mergeCell ref="K19:K20"/>
    <mergeCell ref="L1:L2"/>
    <mergeCell ref="M1:M2"/>
    <mergeCell ref="N1:N2"/>
  </mergeCell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opLeftCell="D10" workbookViewId="0">
      <selection activeCell="F3" sqref="F3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36.2851562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18" bestFit="1" customWidth="1"/>
    <col min="11" max="11" width="15.28515625" bestFit="1" customWidth="1"/>
    <col min="12" max="13" width="14.85546875" bestFit="1" customWidth="1"/>
    <col min="14" max="14" width="10.7109375" bestFit="1" customWidth="1"/>
  </cols>
  <sheetData>
    <row r="1" spans="1:14" ht="15" customHeight="1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</row>
    <row r="2" spans="1:14" x14ac:dyDescent="0.25">
      <c r="A2" s="303">
        <v>1</v>
      </c>
      <c r="B2" s="11">
        <v>45478</v>
      </c>
      <c r="C2" s="10" t="s">
        <v>130</v>
      </c>
      <c r="D2" s="182" t="s">
        <v>27</v>
      </c>
      <c r="E2" s="41">
        <v>45000</v>
      </c>
      <c r="F2" s="41">
        <v>110</v>
      </c>
      <c r="G2" s="41">
        <f>E2-F2</f>
        <v>44890</v>
      </c>
      <c r="H2" s="15">
        <v>660</v>
      </c>
      <c r="I2" s="15">
        <f>G2*H2</f>
        <v>29627400</v>
      </c>
      <c r="J2" s="304" t="s">
        <v>149</v>
      </c>
      <c r="K2" s="140"/>
      <c r="L2" s="41" t="s">
        <v>510</v>
      </c>
      <c r="M2" s="15"/>
      <c r="N2" s="11"/>
    </row>
    <row r="3" spans="1:14" ht="15" customHeight="1" x14ac:dyDescent="0.25">
      <c r="A3" s="303">
        <f>A2+1</f>
        <v>2</v>
      </c>
      <c r="B3" s="11"/>
      <c r="C3" s="10"/>
      <c r="D3" s="91"/>
      <c r="E3" s="41"/>
      <c r="F3" s="41"/>
      <c r="G3" s="41"/>
      <c r="H3" s="15"/>
      <c r="I3" s="15"/>
      <c r="J3" s="304"/>
      <c r="K3" s="140"/>
      <c r="L3" s="41"/>
      <c r="M3" s="15"/>
      <c r="N3" s="10"/>
    </row>
    <row r="4" spans="1:14" ht="15" customHeight="1" x14ac:dyDescent="0.25">
      <c r="A4" s="303">
        <f t="shared" ref="A4:A11" si="0">A3+1</f>
        <v>3</v>
      </c>
      <c r="B4" s="11"/>
      <c r="C4" s="10"/>
      <c r="D4" s="91"/>
      <c r="E4" s="41"/>
      <c r="F4" s="41"/>
      <c r="G4" s="41"/>
      <c r="H4" s="15"/>
      <c r="I4" s="15"/>
      <c r="J4" s="304"/>
      <c r="K4" s="140"/>
      <c r="L4" s="41"/>
      <c r="M4" s="15"/>
      <c r="N4" s="10"/>
    </row>
    <row r="5" spans="1:14" x14ac:dyDescent="0.25">
      <c r="A5" s="303">
        <f t="shared" si="0"/>
        <v>4</v>
      </c>
      <c r="B5" s="11"/>
      <c r="C5" s="10"/>
      <c r="D5" s="91"/>
      <c r="E5" s="41"/>
      <c r="F5" s="41"/>
      <c r="G5" s="41"/>
      <c r="H5" s="15"/>
      <c r="I5" s="15"/>
      <c r="J5" s="304"/>
      <c r="K5" s="140"/>
      <c r="L5" s="41"/>
      <c r="M5" s="15"/>
      <c r="N5" s="10"/>
    </row>
    <row r="6" spans="1:14" x14ac:dyDescent="0.25">
      <c r="A6" s="303">
        <f t="shared" si="0"/>
        <v>5</v>
      </c>
      <c r="B6" s="11"/>
      <c r="C6" s="10"/>
      <c r="D6" s="91"/>
      <c r="E6" s="41"/>
      <c r="F6" s="41"/>
      <c r="G6" s="41"/>
      <c r="H6" s="15"/>
      <c r="I6" s="15"/>
      <c r="J6" s="304"/>
      <c r="K6" s="140"/>
      <c r="L6" s="303"/>
      <c r="M6" s="15"/>
      <c r="N6" s="247"/>
    </row>
    <row r="7" spans="1:14" x14ac:dyDescent="0.25">
      <c r="A7" s="303">
        <f t="shared" si="0"/>
        <v>6</v>
      </c>
      <c r="B7" s="11"/>
      <c r="C7" s="10"/>
      <c r="D7" s="91"/>
      <c r="E7" s="41"/>
      <c r="F7" s="41"/>
      <c r="G7" s="41"/>
      <c r="H7" s="15"/>
      <c r="I7" s="15"/>
      <c r="J7" s="304"/>
      <c r="K7" s="140"/>
      <c r="L7" s="303"/>
      <c r="M7" s="15"/>
      <c r="N7" s="10"/>
    </row>
    <row r="8" spans="1:14" x14ac:dyDescent="0.25">
      <c r="A8" s="303">
        <f t="shared" si="0"/>
        <v>7</v>
      </c>
      <c r="B8" s="11"/>
      <c r="C8" s="10"/>
      <c r="D8" s="91"/>
      <c r="E8" s="41"/>
      <c r="F8" s="303"/>
      <c r="G8" s="41"/>
      <c r="H8" s="15"/>
      <c r="I8" s="15"/>
      <c r="J8" s="304"/>
      <c r="K8" s="140"/>
      <c r="L8" s="303"/>
      <c r="M8" s="10"/>
      <c r="N8" s="10"/>
    </row>
    <row r="9" spans="1:14" x14ac:dyDescent="0.25">
      <c r="A9" s="303">
        <f t="shared" si="0"/>
        <v>8</v>
      </c>
      <c r="B9" s="11"/>
      <c r="C9" s="10"/>
      <c r="D9" s="91"/>
      <c r="E9" s="41"/>
      <c r="F9" s="41"/>
      <c r="G9" s="41"/>
      <c r="H9" s="15"/>
      <c r="I9" s="15"/>
      <c r="J9" s="304"/>
      <c r="K9" s="140"/>
      <c r="L9" s="303"/>
      <c r="M9" s="10"/>
      <c r="N9" s="10"/>
    </row>
    <row r="10" spans="1:14" x14ac:dyDescent="0.25">
      <c r="A10" s="303">
        <f t="shared" si="0"/>
        <v>9</v>
      </c>
      <c r="B10" s="11"/>
      <c r="C10" s="10"/>
      <c r="D10" s="91"/>
      <c r="E10" s="41"/>
      <c r="F10" s="41"/>
      <c r="G10" s="41"/>
      <c r="H10" s="15"/>
      <c r="I10" s="15"/>
      <c r="J10" s="304"/>
      <c r="K10" s="140"/>
      <c r="L10" s="303"/>
      <c r="M10" s="10"/>
      <c r="N10" s="10"/>
    </row>
    <row r="11" spans="1:14" x14ac:dyDescent="0.25">
      <c r="A11" s="303">
        <f t="shared" si="0"/>
        <v>10</v>
      </c>
      <c r="B11" s="11"/>
      <c r="C11" s="10"/>
      <c r="D11" s="91"/>
      <c r="E11" s="41"/>
      <c r="F11" s="41"/>
      <c r="G11" s="41"/>
      <c r="H11" s="15"/>
      <c r="I11" s="15"/>
      <c r="J11" s="304"/>
      <c r="K11" s="140"/>
      <c r="L11" s="303"/>
      <c r="M11" s="10"/>
      <c r="N11" s="10"/>
    </row>
    <row r="12" spans="1:14" x14ac:dyDescent="0.25">
      <c r="A12" s="303"/>
      <c r="B12" s="11"/>
      <c r="C12" s="10"/>
      <c r="D12" s="182"/>
      <c r="E12" s="41"/>
      <c r="F12" s="41"/>
      <c r="G12" s="41"/>
      <c r="H12" s="15"/>
      <c r="I12" s="15"/>
      <c r="J12" s="304"/>
      <c r="K12" s="140"/>
      <c r="L12" s="10"/>
      <c r="M12" s="10"/>
      <c r="N12" s="10"/>
    </row>
    <row r="13" spans="1:14" x14ac:dyDescent="0.25">
      <c r="A13" s="303"/>
      <c r="B13" s="11"/>
      <c r="C13" s="10"/>
      <c r="D13" s="182"/>
      <c r="E13" s="41"/>
      <c r="F13" s="41"/>
      <c r="G13" s="41"/>
      <c r="H13" s="15"/>
      <c r="I13" s="15"/>
      <c r="J13" s="304"/>
      <c r="K13" s="140"/>
      <c r="L13" s="10"/>
      <c r="M13" s="10"/>
      <c r="N13" s="10"/>
    </row>
    <row r="14" spans="1:14" x14ac:dyDescent="0.25">
      <c r="A14" s="303"/>
      <c r="B14" s="10"/>
      <c r="C14" s="10"/>
      <c r="D14" s="182"/>
      <c r="E14" s="41"/>
      <c r="F14" s="41"/>
      <c r="G14" s="41"/>
      <c r="H14" s="15"/>
      <c r="I14" s="15"/>
      <c r="J14" s="304"/>
      <c r="K14" s="140"/>
      <c r="L14" s="10"/>
      <c r="M14" s="10"/>
      <c r="N14" s="10"/>
    </row>
    <row r="15" spans="1:14" x14ac:dyDescent="0.25">
      <c r="A15" s="303"/>
      <c r="B15" s="10"/>
      <c r="C15" s="10"/>
      <c r="D15" s="182"/>
      <c r="E15" s="41"/>
      <c r="F15" s="41"/>
      <c r="G15" s="41"/>
      <c r="H15" s="15"/>
      <c r="I15" s="15"/>
      <c r="J15" s="304"/>
      <c r="K15" s="140"/>
      <c r="L15" s="10"/>
      <c r="M15" s="10"/>
      <c r="N15" s="10"/>
    </row>
    <row r="16" spans="1:14" x14ac:dyDescent="0.25">
      <c r="A16" s="303"/>
      <c r="B16" s="10"/>
      <c r="C16" s="10"/>
      <c r="D16" s="182"/>
      <c r="E16" s="41"/>
      <c r="F16" s="41"/>
      <c r="G16" s="41"/>
      <c r="H16" s="15"/>
      <c r="I16" s="15"/>
      <c r="J16" s="304"/>
      <c r="K16" s="140"/>
      <c r="L16" s="10"/>
      <c r="M16" s="10"/>
      <c r="N16" s="10"/>
    </row>
    <row r="17" spans="1:14" x14ac:dyDescent="0.25">
      <c r="A17" s="303"/>
      <c r="B17" s="10"/>
      <c r="C17" s="10"/>
      <c r="D17" s="182"/>
      <c r="E17" s="41"/>
      <c r="F17" s="41"/>
      <c r="G17" s="41"/>
      <c r="H17" s="15"/>
      <c r="I17" s="15"/>
      <c r="J17" s="304"/>
      <c r="K17" s="140"/>
      <c r="L17" s="10"/>
      <c r="M17" s="10"/>
      <c r="N17" s="10"/>
    </row>
    <row r="18" spans="1:14" x14ac:dyDescent="0.25">
      <c r="A18" s="303"/>
      <c r="B18" s="10"/>
      <c r="C18" s="10"/>
      <c r="D18" s="182"/>
      <c r="E18" s="41"/>
      <c r="F18" s="10"/>
      <c r="G18" s="41"/>
      <c r="H18" s="15"/>
      <c r="I18" s="15"/>
      <c r="J18" s="10"/>
      <c r="K18" s="10"/>
      <c r="L18" s="10"/>
      <c r="M18" s="10"/>
      <c r="N18" s="10"/>
    </row>
    <row r="19" spans="1:14" x14ac:dyDescent="0.25">
      <c r="A19" s="303"/>
      <c r="B19" s="10"/>
      <c r="C19" s="10"/>
      <c r="D19" s="182"/>
      <c r="E19" s="41"/>
      <c r="F19" s="10"/>
      <c r="G19" s="41"/>
      <c r="H19" s="15"/>
      <c r="I19" s="15"/>
      <c r="J19" s="10"/>
      <c r="K19" s="10"/>
      <c r="L19" s="10"/>
      <c r="M19" s="10"/>
      <c r="N19" s="10"/>
    </row>
    <row r="22" spans="1:14" x14ac:dyDescent="0.25">
      <c r="K22" s="50" t="s">
        <v>28</v>
      </c>
      <c r="L22" s="36">
        <f>SUM(I2:I17)</f>
        <v>29627400</v>
      </c>
    </row>
    <row r="23" spans="1:14" x14ac:dyDescent="0.25">
      <c r="K23" s="10"/>
      <c r="L23" s="10"/>
    </row>
    <row r="24" spans="1:14" x14ac:dyDescent="0.25">
      <c r="K24" s="50" t="s">
        <v>66</v>
      </c>
      <c r="L24" s="36">
        <f>SUM(M2:M17)</f>
        <v>0</v>
      </c>
    </row>
    <row r="25" spans="1:14" x14ac:dyDescent="0.25">
      <c r="K25" s="57"/>
      <c r="L25" s="49"/>
    </row>
    <row r="26" spans="1:14" x14ac:dyDescent="0.25">
      <c r="K26" s="50" t="s">
        <v>71</v>
      </c>
      <c r="L26" s="36">
        <f>L22-L24</f>
        <v>29627400</v>
      </c>
    </row>
  </sheetData>
  <pageMargins left="0.7" right="0.7" top="0.75" bottom="0.75" header="0.3" footer="0.3"/>
  <pageSetup paperSize="9"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27" workbookViewId="0">
      <selection activeCell="C41" sqref="C41:D41"/>
    </sheetView>
  </sheetViews>
  <sheetFormatPr baseColWidth="10" defaultRowHeight="15" x14ac:dyDescent="0.25"/>
  <cols>
    <col min="2" max="2" width="23.28515625" bestFit="1" customWidth="1"/>
    <col min="4" max="4" width="18.42578125" bestFit="1" customWidth="1"/>
    <col min="6" max="6" width="14" bestFit="1" customWidth="1"/>
    <col min="8" max="8" width="15.7109375" bestFit="1" customWidth="1"/>
  </cols>
  <sheetData>
    <row r="1" spans="2:9" ht="18.75" x14ac:dyDescent="0.25">
      <c r="B1" s="16" t="s">
        <v>41</v>
      </c>
      <c r="C1" s="16" t="s">
        <v>1</v>
      </c>
      <c r="D1" s="16" t="s">
        <v>79</v>
      </c>
      <c r="E1" s="16" t="s">
        <v>5</v>
      </c>
      <c r="F1" s="16" t="s">
        <v>24</v>
      </c>
      <c r="G1" s="16" t="s">
        <v>42</v>
      </c>
      <c r="H1" s="16" t="s">
        <v>28</v>
      </c>
      <c r="I1" s="16" t="s">
        <v>9</v>
      </c>
    </row>
    <row r="2" spans="2:9" x14ac:dyDescent="0.25">
      <c r="B2" s="10" t="s">
        <v>289</v>
      </c>
      <c r="C2" s="32"/>
      <c r="D2" s="10">
        <v>700</v>
      </c>
      <c r="E2" s="15">
        <v>750</v>
      </c>
      <c r="F2" s="10"/>
      <c r="G2" s="10"/>
      <c r="H2" s="15">
        <f>D2*E2</f>
        <v>525000</v>
      </c>
      <c r="I2" s="11"/>
    </row>
    <row r="3" spans="2:9" x14ac:dyDescent="0.25">
      <c r="B3" s="10" t="s">
        <v>297</v>
      </c>
      <c r="C3" s="32"/>
      <c r="D3" s="10">
        <v>300</v>
      </c>
      <c r="E3" s="15">
        <v>750</v>
      </c>
      <c r="F3" s="10"/>
      <c r="G3" s="10"/>
      <c r="H3" s="15">
        <f>D3*E3</f>
        <v>225000</v>
      </c>
      <c r="I3" s="11"/>
    </row>
    <row r="4" spans="2:9" x14ac:dyDescent="0.25">
      <c r="B4" s="10" t="s">
        <v>269</v>
      </c>
      <c r="C4" s="32"/>
      <c r="D4" s="10">
        <v>300</v>
      </c>
      <c r="E4" s="15">
        <v>750</v>
      </c>
      <c r="F4" s="10"/>
      <c r="G4" s="10"/>
      <c r="H4" s="15">
        <f>D4*E4</f>
        <v>225000</v>
      </c>
      <c r="I4" s="11"/>
    </row>
    <row r="5" spans="2:9" x14ac:dyDescent="0.25">
      <c r="B5" s="10" t="s">
        <v>82</v>
      </c>
      <c r="C5" s="32"/>
      <c r="D5" s="10">
        <v>300</v>
      </c>
      <c r="E5" s="15">
        <v>750</v>
      </c>
      <c r="F5" s="10"/>
      <c r="G5" s="10"/>
      <c r="H5" s="15">
        <f>D5*E5</f>
        <v>225000</v>
      </c>
      <c r="I5" s="11"/>
    </row>
    <row r="6" spans="2:9" x14ac:dyDescent="0.25">
      <c r="B6" s="10" t="s">
        <v>84</v>
      </c>
      <c r="C6" s="32"/>
      <c r="D6" s="10">
        <v>300</v>
      </c>
      <c r="E6" s="15">
        <v>750</v>
      </c>
      <c r="F6" s="10"/>
      <c r="G6" s="10"/>
      <c r="H6" s="15">
        <f>D6*E6</f>
        <v>225000</v>
      </c>
      <c r="I6" s="11"/>
    </row>
    <row r="7" spans="2:9" x14ac:dyDescent="0.25">
      <c r="B7" s="10"/>
      <c r="C7" s="32"/>
      <c r="D7" s="10"/>
      <c r="E7" s="15"/>
      <c r="F7" s="10"/>
      <c r="G7" s="10"/>
      <c r="H7" s="15"/>
      <c r="I7" s="11"/>
    </row>
    <row r="8" spans="2:9" x14ac:dyDescent="0.25">
      <c r="B8" s="10"/>
      <c r="C8" s="32"/>
      <c r="D8" s="10"/>
      <c r="E8" s="15"/>
      <c r="F8" s="10"/>
      <c r="G8" s="10"/>
      <c r="H8" s="15"/>
      <c r="I8" s="11"/>
    </row>
    <row r="9" spans="2:9" x14ac:dyDescent="0.25">
      <c r="B9" s="10"/>
      <c r="C9" s="32"/>
      <c r="D9" s="10"/>
      <c r="E9" s="15"/>
      <c r="F9" s="10"/>
      <c r="G9" s="10"/>
      <c r="H9" s="15"/>
      <c r="I9" s="11"/>
    </row>
    <row r="10" spans="2:9" x14ac:dyDescent="0.25">
      <c r="B10" s="10"/>
      <c r="C10" s="32"/>
      <c r="D10" s="10"/>
      <c r="E10" s="15"/>
      <c r="F10" s="10"/>
      <c r="G10" s="10"/>
      <c r="H10" s="15"/>
      <c r="I10" s="11"/>
    </row>
    <row r="11" spans="2:9" x14ac:dyDescent="0.25">
      <c r="B11" s="10"/>
      <c r="C11" s="32"/>
      <c r="D11" s="10"/>
      <c r="E11" s="15"/>
      <c r="F11" s="10"/>
      <c r="G11" s="10"/>
      <c r="H11" s="15"/>
      <c r="I11" s="11"/>
    </row>
    <row r="12" spans="2:9" x14ac:dyDescent="0.25">
      <c r="B12" s="10"/>
      <c r="C12" s="32"/>
      <c r="D12" s="10"/>
      <c r="E12" s="15"/>
      <c r="F12" s="10"/>
      <c r="G12" s="10"/>
      <c r="H12" s="15"/>
      <c r="I12" s="11"/>
    </row>
    <row r="13" spans="2:9" x14ac:dyDescent="0.25">
      <c r="B13" s="10"/>
      <c r="C13" s="32"/>
      <c r="D13" s="10"/>
      <c r="E13" s="15"/>
      <c r="F13" s="10"/>
      <c r="G13" s="10"/>
      <c r="H13" s="15"/>
      <c r="I13" s="11"/>
    </row>
    <row r="14" spans="2:9" x14ac:dyDescent="0.25">
      <c r="B14" s="10"/>
      <c r="C14" s="32"/>
      <c r="D14" s="10"/>
      <c r="E14" s="15"/>
      <c r="F14" s="10"/>
      <c r="G14" s="10"/>
      <c r="H14" s="15"/>
      <c r="I14" s="11"/>
    </row>
    <row r="15" spans="2:9" x14ac:dyDescent="0.25">
      <c r="B15" s="10"/>
      <c r="C15" s="32"/>
      <c r="D15" s="10"/>
      <c r="E15" s="15"/>
      <c r="F15" s="10"/>
      <c r="G15" s="10"/>
      <c r="H15" s="15"/>
      <c r="I15" s="11"/>
    </row>
    <row r="16" spans="2:9" x14ac:dyDescent="0.25">
      <c r="B16" s="10"/>
      <c r="C16" s="32"/>
      <c r="D16" s="10"/>
      <c r="E16" s="15"/>
      <c r="F16" s="10"/>
      <c r="G16" s="10"/>
      <c r="H16" s="15"/>
      <c r="I16" s="11"/>
    </row>
    <row r="17" spans="1:9" x14ac:dyDescent="0.25">
      <c r="B17" s="10"/>
      <c r="C17" s="32"/>
      <c r="D17" s="10"/>
      <c r="E17" s="15"/>
      <c r="F17" s="10"/>
      <c r="G17" s="10"/>
      <c r="H17" s="15"/>
      <c r="I17" s="11"/>
    </row>
    <row r="18" spans="1:9" x14ac:dyDescent="0.25">
      <c r="B18" s="10"/>
      <c r="C18" s="32"/>
      <c r="D18" s="10"/>
      <c r="E18" s="15"/>
      <c r="F18" s="10"/>
      <c r="G18" s="10"/>
      <c r="H18" s="15"/>
      <c r="I18" s="11"/>
    </row>
    <row r="19" spans="1:9" x14ac:dyDescent="0.25">
      <c r="B19" s="10"/>
      <c r="C19" s="32"/>
      <c r="D19" s="10"/>
      <c r="E19" s="15"/>
      <c r="F19" s="10"/>
      <c r="G19" s="10"/>
      <c r="H19" s="15"/>
      <c r="I19" s="11"/>
    </row>
    <row r="20" spans="1:9" x14ac:dyDescent="0.25">
      <c r="B20" s="10"/>
      <c r="C20" s="10"/>
      <c r="D20" s="10"/>
      <c r="E20" s="10"/>
      <c r="F20" s="10"/>
      <c r="G20" s="10"/>
      <c r="H20" s="10"/>
      <c r="I20" s="10"/>
    </row>
    <row r="21" spans="1:9" x14ac:dyDescent="0.25">
      <c r="B21" s="10"/>
      <c r="C21" s="10"/>
      <c r="D21" s="34">
        <f>D2+D3+D4+D5+D6+D7+D8+D9+D10+D11+D12+D13+D14+D15+D16+D17+D18</f>
        <v>1900</v>
      </c>
      <c r="E21" s="10"/>
      <c r="F21" s="10"/>
      <c r="G21" s="10"/>
      <c r="H21" s="15">
        <f>H2+H3+H4+H5+H6+H7+H8+H9+H10+H11+H12+H13+H14+H15+H16+H17+H18</f>
        <v>1425000</v>
      </c>
      <c r="I21" s="10"/>
    </row>
    <row r="27" spans="1:9" x14ac:dyDescent="0.25">
      <c r="A27" s="397" t="s">
        <v>329</v>
      </c>
      <c r="B27" s="397" t="s">
        <v>0</v>
      </c>
      <c r="C27" s="397" t="s">
        <v>79</v>
      </c>
      <c r="D27" s="402"/>
      <c r="E27" s="397" t="s">
        <v>5</v>
      </c>
      <c r="F27" s="402"/>
      <c r="G27" s="397" t="s">
        <v>107</v>
      </c>
      <c r="H27" s="397" t="s">
        <v>9</v>
      </c>
    </row>
    <row r="28" spans="1:9" x14ac:dyDescent="0.25">
      <c r="A28" s="397"/>
      <c r="B28" s="397"/>
      <c r="C28" s="403"/>
      <c r="D28" s="404"/>
      <c r="E28" s="403"/>
      <c r="F28" s="404"/>
      <c r="G28" s="403"/>
      <c r="H28" s="403"/>
    </row>
    <row r="29" spans="1:9" x14ac:dyDescent="0.25">
      <c r="A29" s="206">
        <v>1</v>
      </c>
      <c r="B29" s="103" t="s">
        <v>363</v>
      </c>
      <c r="C29" s="409">
        <v>250</v>
      </c>
      <c r="D29" s="409"/>
      <c r="E29" s="410">
        <v>750</v>
      </c>
      <c r="F29" s="410"/>
      <c r="G29" s="15">
        <f t="shared" ref="G29:G39" si="0">C29*E29</f>
        <v>187500</v>
      </c>
      <c r="H29" s="198" t="s">
        <v>364</v>
      </c>
    </row>
    <row r="30" spans="1:9" x14ac:dyDescent="0.25">
      <c r="A30" s="206">
        <f>A29+1</f>
        <v>2</v>
      </c>
      <c r="B30" s="103" t="s">
        <v>88</v>
      </c>
      <c r="C30" s="409">
        <v>250</v>
      </c>
      <c r="D30" s="409"/>
      <c r="E30" s="410">
        <v>750</v>
      </c>
      <c r="F30" s="410"/>
      <c r="G30" s="15">
        <f t="shared" si="0"/>
        <v>187500</v>
      </c>
      <c r="H30" s="198" t="s">
        <v>364</v>
      </c>
    </row>
    <row r="31" spans="1:9" x14ac:dyDescent="0.25">
      <c r="A31" s="206">
        <f t="shared" ref="A31:A44" si="1">A30+1</f>
        <v>3</v>
      </c>
      <c r="B31" s="103" t="s">
        <v>91</v>
      </c>
      <c r="C31" s="409">
        <v>250</v>
      </c>
      <c r="D31" s="409"/>
      <c r="E31" s="410">
        <v>750</v>
      </c>
      <c r="F31" s="410"/>
      <c r="G31" s="15">
        <f t="shared" si="0"/>
        <v>187500</v>
      </c>
      <c r="H31" s="198" t="s">
        <v>364</v>
      </c>
    </row>
    <row r="32" spans="1:9" x14ac:dyDescent="0.25">
      <c r="A32" s="206">
        <f t="shared" si="1"/>
        <v>4</v>
      </c>
      <c r="B32" s="103" t="s">
        <v>50</v>
      </c>
      <c r="C32" s="409">
        <v>250</v>
      </c>
      <c r="D32" s="409"/>
      <c r="E32" s="410">
        <v>750</v>
      </c>
      <c r="F32" s="410"/>
      <c r="G32" s="15">
        <f t="shared" si="0"/>
        <v>187500</v>
      </c>
      <c r="H32" s="198" t="s">
        <v>364</v>
      </c>
    </row>
    <row r="33" spans="1:16" x14ac:dyDescent="0.25">
      <c r="A33" s="206">
        <f t="shared" si="1"/>
        <v>5</v>
      </c>
      <c r="B33" s="103" t="s">
        <v>86</v>
      </c>
      <c r="C33" s="409">
        <v>250</v>
      </c>
      <c r="D33" s="409"/>
      <c r="E33" s="410">
        <v>750</v>
      </c>
      <c r="F33" s="410"/>
      <c r="G33" s="15">
        <f t="shared" si="0"/>
        <v>187500</v>
      </c>
      <c r="H33" s="198" t="s">
        <v>364</v>
      </c>
    </row>
    <row r="34" spans="1:16" x14ac:dyDescent="0.25">
      <c r="A34" s="206">
        <f t="shared" si="1"/>
        <v>6</v>
      </c>
      <c r="B34" s="103" t="s">
        <v>314</v>
      </c>
      <c r="C34" s="409">
        <v>250</v>
      </c>
      <c r="D34" s="409"/>
      <c r="E34" s="410">
        <v>750</v>
      </c>
      <c r="F34" s="410"/>
      <c r="G34" s="15">
        <f t="shared" si="0"/>
        <v>187500</v>
      </c>
      <c r="H34" s="198" t="s">
        <v>364</v>
      </c>
    </row>
    <row r="35" spans="1:16" x14ac:dyDescent="0.25">
      <c r="A35" s="206">
        <f t="shared" si="1"/>
        <v>7</v>
      </c>
      <c r="B35" s="209" t="s">
        <v>45</v>
      </c>
      <c r="C35" s="409">
        <v>250</v>
      </c>
      <c r="D35" s="409"/>
      <c r="E35" s="410">
        <v>750</v>
      </c>
      <c r="F35" s="410"/>
      <c r="G35" s="15">
        <f t="shared" si="0"/>
        <v>187500</v>
      </c>
      <c r="H35" s="198" t="s">
        <v>364</v>
      </c>
      <c r="J35" s="14"/>
      <c r="K35" s="427"/>
      <c r="L35" s="427"/>
      <c r="M35" s="428"/>
      <c r="N35" s="428"/>
      <c r="O35" s="126"/>
      <c r="P35" s="213"/>
    </row>
    <row r="36" spans="1:16" x14ac:dyDescent="0.25">
      <c r="A36" s="206">
        <f t="shared" si="1"/>
        <v>8</v>
      </c>
      <c r="B36" s="209" t="s">
        <v>51</v>
      </c>
      <c r="C36" s="409">
        <v>250</v>
      </c>
      <c r="D36" s="409"/>
      <c r="E36" s="410">
        <v>750</v>
      </c>
      <c r="F36" s="410"/>
      <c r="G36" s="15">
        <f t="shared" si="0"/>
        <v>187500</v>
      </c>
      <c r="H36" s="198" t="s">
        <v>364</v>
      </c>
      <c r="J36" s="14"/>
      <c r="K36" s="427"/>
      <c r="L36" s="427"/>
      <c r="M36" s="428"/>
      <c r="N36" s="428"/>
      <c r="O36" s="126"/>
      <c r="P36" s="213"/>
    </row>
    <row r="37" spans="1:16" x14ac:dyDescent="0.25">
      <c r="A37" s="206">
        <f t="shared" si="1"/>
        <v>9</v>
      </c>
      <c r="B37" s="209" t="s">
        <v>52</v>
      </c>
      <c r="C37" s="425">
        <v>250</v>
      </c>
      <c r="D37" s="425"/>
      <c r="E37" s="426">
        <v>750</v>
      </c>
      <c r="F37" s="426"/>
      <c r="G37" s="69">
        <f t="shared" si="0"/>
        <v>187500</v>
      </c>
      <c r="H37" s="211" t="s">
        <v>364</v>
      </c>
      <c r="J37" s="14"/>
      <c r="K37" s="427"/>
      <c r="L37" s="427"/>
      <c r="M37" s="428"/>
      <c r="N37" s="428"/>
      <c r="O37" s="126"/>
      <c r="P37" s="213"/>
    </row>
    <row r="38" spans="1:16" x14ac:dyDescent="0.25">
      <c r="A38" s="206">
        <f t="shared" si="1"/>
        <v>10</v>
      </c>
      <c r="B38" s="103" t="s">
        <v>74</v>
      </c>
      <c r="C38" s="409">
        <v>250</v>
      </c>
      <c r="D38" s="409"/>
      <c r="E38" s="410">
        <v>750</v>
      </c>
      <c r="F38" s="410"/>
      <c r="G38" s="15">
        <f t="shared" si="0"/>
        <v>187500</v>
      </c>
      <c r="H38" s="198" t="s">
        <v>364</v>
      </c>
      <c r="J38" s="14"/>
      <c r="K38" s="427"/>
      <c r="L38" s="427"/>
      <c r="M38" s="428"/>
      <c r="N38" s="428"/>
      <c r="O38" s="126"/>
      <c r="P38" s="213"/>
    </row>
    <row r="39" spans="1:16" x14ac:dyDescent="0.25">
      <c r="A39" s="206">
        <f t="shared" si="1"/>
        <v>11</v>
      </c>
      <c r="B39" s="103" t="s">
        <v>90</v>
      </c>
      <c r="C39" s="409">
        <v>250</v>
      </c>
      <c r="D39" s="409"/>
      <c r="E39" s="410">
        <v>750</v>
      </c>
      <c r="F39" s="410"/>
      <c r="G39" s="15">
        <f t="shared" si="0"/>
        <v>187500</v>
      </c>
      <c r="H39" s="198" t="s">
        <v>367</v>
      </c>
      <c r="J39" s="14"/>
      <c r="K39" s="427"/>
      <c r="L39" s="427"/>
      <c r="M39" s="428"/>
      <c r="N39" s="428"/>
      <c r="O39" s="126"/>
      <c r="P39" s="213"/>
    </row>
    <row r="40" spans="1:16" x14ac:dyDescent="0.25">
      <c r="A40" s="206">
        <f t="shared" si="1"/>
        <v>12</v>
      </c>
      <c r="B40" s="103"/>
      <c r="C40" s="409"/>
      <c r="D40" s="409"/>
      <c r="E40" s="410"/>
      <c r="F40" s="410"/>
      <c r="G40" s="15"/>
      <c r="H40" s="198"/>
      <c r="J40" s="14"/>
      <c r="K40" s="427"/>
      <c r="L40" s="427"/>
      <c r="M40" s="428"/>
      <c r="N40" s="428"/>
      <c r="O40" s="126"/>
      <c r="P40" s="213"/>
    </row>
    <row r="41" spans="1:16" x14ac:dyDescent="0.25">
      <c r="A41" s="206">
        <f t="shared" si="1"/>
        <v>13</v>
      </c>
      <c r="B41" s="209"/>
      <c r="C41" s="409"/>
      <c r="D41" s="409"/>
      <c r="E41" s="410"/>
      <c r="F41" s="410"/>
      <c r="G41" s="15"/>
      <c r="H41" s="198"/>
      <c r="J41" s="14"/>
      <c r="K41" s="427"/>
      <c r="L41" s="427"/>
      <c r="M41" s="428"/>
      <c r="N41" s="428"/>
      <c r="O41" s="126"/>
      <c r="P41" s="213"/>
    </row>
    <row r="42" spans="1:16" x14ac:dyDescent="0.25">
      <c r="A42" s="206">
        <f t="shared" si="1"/>
        <v>14</v>
      </c>
      <c r="B42" s="209"/>
      <c r="C42" s="409"/>
      <c r="D42" s="409"/>
      <c r="E42" s="410"/>
      <c r="F42" s="410"/>
      <c r="G42" s="15"/>
      <c r="H42" s="198"/>
      <c r="J42" s="14"/>
      <c r="K42" s="427"/>
      <c r="L42" s="427"/>
      <c r="M42" s="428"/>
      <c r="N42" s="428"/>
      <c r="O42" s="126"/>
      <c r="P42" s="213"/>
    </row>
    <row r="43" spans="1:16" x14ac:dyDescent="0.25">
      <c r="A43" s="206">
        <f t="shared" si="1"/>
        <v>15</v>
      </c>
      <c r="B43" s="209"/>
      <c r="C43" s="425"/>
      <c r="D43" s="425"/>
      <c r="E43" s="426"/>
      <c r="F43" s="426"/>
      <c r="G43" s="69"/>
      <c r="H43" s="211"/>
      <c r="J43" s="14"/>
      <c r="K43" s="427"/>
      <c r="L43" s="427"/>
      <c r="M43" s="428"/>
      <c r="N43" s="428"/>
      <c r="O43" s="126"/>
      <c r="P43" s="213"/>
    </row>
    <row r="44" spans="1:16" x14ac:dyDescent="0.25">
      <c r="A44" s="206">
        <f t="shared" si="1"/>
        <v>16</v>
      </c>
      <c r="B44" s="103"/>
      <c r="C44" s="409"/>
      <c r="D44" s="409"/>
      <c r="E44" s="410"/>
      <c r="F44" s="410"/>
      <c r="G44" s="15"/>
      <c r="H44" s="198"/>
      <c r="J44" s="14"/>
      <c r="K44" s="427"/>
      <c r="L44" s="427"/>
      <c r="M44" s="428"/>
      <c r="N44" s="428"/>
      <c r="O44" s="126"/>
      <c r="P44" s="213"/>
    </row>
    <row r="45" spans="1:16" x14ac:dyDescent="0.25">
      <c r="B45" s="70"/>
      <c r="C45" s="420">
        <f>SUM(C29:D44)</f>
        <v>2750</v>
      </c>
      <c r="D45" s="420"/>
      <c r="E45" s="421"/>
      <c r="F45" s="421"/>
      <c r="G45" s="196"/>
      <c r="H45" s="197"/>
    </row>
    <row r="48" spans="1:16" x14ac:dyDescent="0.25">
      <c r="C48" s="429" t="s">
        <v>111</v>
      </c>
      <c r="D48" s="423">
        <f>SUM(G29:G44)</f>
        <v>2062500</v>
      </c>
    </row>
    <row r="49" spans="3:4" x14ac:dyDescent="0.25">
      <c r="C49" s="429"/>
      <c r="D49" s="424"/>
    </row>
  </sheetData>
  <mergeCells count="62">
    <mergeCell ref="A27:A28"/>
    <mergeCell ref="C48:C49"/>
    <mergeCell ref="D48:D49"/>
    <mergeCell ref="B27:B28"/>
    <mergeCell ref="C27:D28"/>
    <mergeCell ref="C40:D40"/>
    <mergeCell ref="C35:D35"/>
    <mergeCell ref="C38:D38"/>
    <mergeCell ref="E35:F35"/>
    <mergeCell ref="C36:D36"/>
    <mergeCell ref="E36:F36"/>
    <mergeCell ref="C37:D37"/>
    <mergeCell ref="C32:D32"/>
    <mergeCell ref="E32:F32"/>
    <mergeCell ref="C33:D33"/>
    <mergeCell ref="E33:F33"/>
    <mergeCell ref="C34:D34"/>
    <mergeCell ref="E34:F34"/>
    <mergeCell ref="E37:F37"/>
    <mergeCell ref="G27:G28"/>
    <mergeCell ref="H27:H28"/>
    <mergeCell ref="C30:D30"/>
    <mergeCell ref="E30:F30"/>
    <mergeCell ref="C31:D31"/>
    <mergeCell ref="E31:F31"/>
    <mergeCell ref="C29:D29"/>
    <mergeCell ref="E29:F29"/>
    <mergeCell ref="E27:F28"/>
    <mergeCell ref="E38:F38"/>
    <mergeCell ref="C39:D39"/>
    <mergeCell ref="E39:F39"/>
    <mergeCell ref="E40:F40"/>
    <mergeCell ref="C45:D45"/>
    <mergeCell ref="E45:F45"/>
    <mergeCell ref="C43:D43"/>
    <mergeCell ref="C44:D44"/>
    <mergeCell ref="E43:F43"/>
    <mergeCell ref="E44:F44"/>
    <mergeCell ref="C41:D41"/>
    <mergeCell ref="C42:D42"/>
    <mergeCell ref="E41:F41"/>
    <mergeCell ref="E42:F42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4:L44"/>
    <mergeCell ref="M44:N44"/>
    <mergeCell ref="K41:L41"/>
    <mergeCell ref="M41:N41"/>
    <mergeCell ref="K42:L42"/>
    <mergeCell ref="M42:N42"/>
    <mergeCell ref="K43:L43"/>
    <mergeCell ref="M43:N4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E1" zoomScaleNormal="100" workbookViewId="0">
      <selection activeCell="M6" sqref="M6:M7"/>
    </sheetView>
  </sheetViews>
  <sheetFormatPr baseColWidth="10" defaultRowHeight="15" x14ac:dyDescent="0.25"/>
  <cols>
    <col min="2" max="2" width="33.85546875" bestFit="1" customWidth="1"/>
    <col min="3" max="3" width="15.85546875" customWidth="1"/>
    <col min="4" max="4" width="9.28515625" bestFit="1" customWidth="1"/>
    <col min="5" max="5" width="16.425781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28515625" customWidth="1"/>
    <col min="11" max="11" width="13.7109375" customWidth="1"/>
    <col min="12" max="12" width="15" customWidth="1"/>
    <col min="13" max="13" width="12.7109375" customWidth="1"/>
    <col min="14" max="14" width="27.28515625" customWidth="1"/>
    <col min="15" max="15" width="10.7109375" customWidth="1"/>
    <col min="16" max="16" width="13" bestFit="1" customWidth="1"/>
  </cols>
  <sheetData>
    <row r="1" spans="1:16" x14ac:dyDescent="0.25">
      <c r="A1" s="395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  <c r="P1" s="395" t="s">
        <v>67</v>
      </c>
    </row>
    <row r="2" spans="1:16" ht="1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334">
        <v>1</v>
      </c>
      <c r="B3" s="3" t="s">
        <v>185</v>
      </c>
      <c r="C3" s="248">
        <v>45467</v>
      </c>
      <c r="D3" s="12" t="s">
        <v>27</v>
      </c>
      <c r="E3" s="1"/>
      <c r="F3" s="4">
        <v>18000</v>
      </c>
      <c r="G3" s="1"/>
      <c r="H3" s="4">
        <f>F3-G3</f>
        <v>18000</v>
      </c>
      <c r="I3" s="5">
        <v>670</v>
      </c>
      <c r="J3" s="5">
        <f>H3*I3</f>
        <v>12060000</v>
      </c>
      <c r="K3" s="5">
        <v>12060000</v>
      </c>
      <c r="L3" s="5">
        <f>J3-K3</f>
        <v>0</v>
      </c>
      <c r="M3" s="348" t="s">
        <v>32</v>
      </c>
      <c r="N3" s="5">
        <v>12060000</v>
      </c>
      <c r="O3" s="349">
        <v>45470</v>
      </c>
      <c r="P3" s="10"/>
    </row>
    <row r="4" spans="1:16" ht="16.5" x14ac:dyDescent="0.3">
      <c r="A4" s="334">
        <f>A3+1</f>
        <v>2</v>
      </c>
      <c r="B4" s="3" t="s">
        <v>505</v>
      </c>
      <c r="C4" s="248">
        <v>45476</v>
      </c>
      <c r="D4" s="6" t="s">
        <v>25</v>
      </c>
      <c r="E4" s="1"/>
      <c r="F4" s="4">
        <v>45000</v>
      </c>
      <c r="G4" s="1">
        <v>200</v>
      </c>
      <c r="H4" s="4">
        <f>F4-G4</f>
        <v>44800</v>
      </c>
      <c r="I4" s="5">
        <v>715</v>
      </c>
      <c r="J4" s="5">
        <f>H4*I4</f>
        <v>32032000</v>
      </c>
      <c r="K4" s="5">
        <v>32032000</v>
      </c>
      <c r="L4" s="5">
        <f>J4-K4</f>
        <v>0</v>
      </c>
      <c r="M4" s="348" t="s">
        <v>32</v>
      </c>
      <c r="N4" s="5">
        <v>32032000</v>
      </c>
      <c r="O4" s="349">
        <v>45492</v>
      </c>
      <c r="P4" s="10"/>
    </row>
    <row r="5" spans="1:16" ht="16.5" x14ac:dyDescent="0.3">
      <c r="A5" s="334">
        <f>A4+1</f>
        <v>3</v>
      </c>
      <c r="B5" s="3" t="s">
        <v>617</v>
      </c>
      <c r="C5" s="248">
        <v>45511</v>
      </c>
      <c r="D5" s="6" t="s">
        <v>25</v>
      </c>
      <c r="E5" s="1"/>
      <c r="F5" s="4">
        <v>45000</v>
      </c>
      <c r="G5" s="1">
        <v>100</v>
      </c>
      <c r="H5" s="4">
        <f>F5-G5</f>
        <v>44900</v>
      </c>
      <c r="I5" s="5">
        <v>690</v>
      </c>
      <c r="J5" s="5">
        <f>H5*I5</f>
        <v>30981000</v>
      </c>
      <c r="K5" s="5">
        <v>30981000</v>
      </c>
      <c r="L5" s="5">
        <f>J5-K5</f>
        <v>0</v>
      </c>
      <c r="M5" s="348" t="s">
        <v>32</v>
      </c>
      <c r="N5" s="5">
        <v>18800000</v>
      </c>
      <c r="O5" s="349">
        <v>45520</v>
      </c>
      <c r="P5" s="10"/>
    </row>
    <row r="6" spans="1:16" ht="16.5" x14ac:dyDescent="0.3">
      <c r="A6" s="334">
        <f>A5+1</f>
        <v>4</v>
      </c>
      <c r="B6" s="3" t="s">
        <v>620</v>
      </c>
      <c r="C6" s="248">
        <v>45511</v>
      </c>
      <c r="D6" s="6" t="s">
        <v>25</v>
      </c>
      <c r="E6" s="1"/>
      <c r="F6" s="4">
        <v>45000</v>
      </c>
      <c r="G6" s="1">
        <v>100</v>
      </c>
      <c r="H6" s="4">
        <f>F6-G6</f>
        <v>44900</v>
      </c>
      <c r="I6" s="5">
        <v>690</v>
      </c>
      <c r="J6" s="5">
        <f>H6*I6</f>
        <v>30981000</v>
      </c>
      <c r="K6" s="5">
        <v>30981000</v>
      </c>
      <c r="L6" s="5">
        <f>J6-K6</f>
        <v>0</v>
      </c>
      <c r="M6" s="348" t="s">
        <v>32</v>
      </c>
      <c r="N6" s="5">
        <v>6210000</v>
      </c>
      <c r="O6" s="349">
        <v>45520</v>
      </c>
      <c r="P6" s="10"/>
    </row>
    <row r="7" spans="1:16" ht="16.5" x14ac:dyDescent="0.3">
      <c r="A7" s="346">
        <f>A6+1</f>
        <v>5</v>
      </c>
      <c r="B7" s="3" t="s">
        <v>621</v>
      </c>
      <c r="C7" s="248">
        <v>45511</v>
      </c>
      <c r="D7" s="6" t="s">
        <v>25</v>
      </c>
      <c r="E7" s="347"/>
      <c r="F7" s="4">
        <v>45000</v>
      </c>
      <c r="G7" s="347">
        <v>100</v>
      </c>
      <c r="H7" s="4">
        <f>F7-G7</f>
        <v>44900</v>
      </c>
      <c r="I7" s="5">
        <v>690</v>
      </c>
      <c r="J7" s="5">
        <f>H7*I7</f>
        <v>30981000</v>
      </c>
      <c r="K7" s="5">
        <v>30981000</v>
      </c>
      <c r="L7" s="5">
        <f>J7-K7</f>
        <v>0</v>
      </c>
      <c r="M7" s="348" t="s">
        <v>32</v>
      </c>
      <c r="N7" s="5">
        <v>45180000</v>
      </c>
      <c r="O7" s="11">
        <v>45526</v>
      </c>
      <c r="P7" s="10" t="s">
        <v>673</v>
      </c>
    </row>
    <row r="8" spans="1:16" ht="16.5" x14ac:dyDescent="0.3">
      <c r="A8" s="346"/>
      <c r="B8" s="3"/>
      <c r="C8" s="248"/>
      <c r="D8" s="6"/>
      <c r="E8" s="347"/>
      <c r="F8" s="4"/>
      <c r="G8" s="347"/>
      <c r="H8" s="4"/>
      <c r="I8" s="5"/>
      <c r="J8" s="5"/>
      <c r="K8" s="5"/>
      <c r="L8" s="5"/>
      <c r="M8" s="138"/>
      <c r="N8" s="5">
        <v>12200000</v>
      </c>
      <c r="O8" s="11">
        <v>45528</v>
      </c>
      <c r="P8" s="10"/>
    </row>
    <row r="9" spans="1:16" ht="16.5" x14ac:dyDescent="0.3">
      <c r="A9" s="346"/>
      <c r="B9" s="3"/>
      <c r="C9" s="248"/>
      <c r="D9" s="6"/>
      <c r="E9" s="347"/>
      <c r="F9" s="4"/>
      <c r="G9" s="347"/>
      <c r="H9" s="4"/>
      <c r="I9" s="5"/>
      <c r="J9" s="5"/>
      <c r="K9" s="5"/>
      <c r="L9" s="5"/>
      <c r="M9" s="138"/>
      <c r="N9" s="5"/>
      <c r="O9" s="11"/>
      <c r="P9" s="10"/>
    </row>
    <row r="10" spans="1:16" ht="16.5" x14ac:dyDescent="0.3">
      <c r="A10" s="346"/>
      <c r="B10" s="3"/>
      <c r="C10" s="248"/>
      <c r="D10" s="6"/>
      <c r="E10" s="347"/>
      <c r="F10" s="4"/>
      <c r="G10" s="347"/>
      <c r="H10" s="4"/>
      <c r="I10" s="5"/>
      <c r="J10" s="5"/>
      <c r="K10" s="5"/>
      <c r="L10" s="5"/>
      <c r="M10" s="138"/>
      <c r="N10" s="5"/>
      <c r="O10" s="11"/>
      <c r="P10" s="10"/>
    </row>
    <row r="11" spans="1:16" ht="16.5" x14ac:dyDescent="0.3">
      <c r="A11" s="10"/>
      <c r="B11" s="3"/>
      <c r="C11" s="248"/>
      <c r="D11" s="6"/>
      <c r="E11" s="10"/>
      <c r="F11" s="4"/>
      <c r="G11" s="347"/>
      <c r="H11" s="4"/>
      <c r="I11" s="5"/>
      <c r="J11" s="5"/>
      <c r="K11" s="5"/>
      <c r="L11" s="5"/>
      <c r="M11" s="13"/>
      <c r="N11" s="5"/>
      <c r="O11" s="346"/>
      <c r="P11" s="10"/>
    </row>
    <row r="13" spans="1:16" ht="15.75" customHeight="1" x14ac:dyDescent="0.25">
      <c r="L13" s="397" t="s">
        <v>28</v>
      </c>
      <c r="M13" s="397"/>
      <c r="N13" s="398">
        <f>SUM(J3:J7)</f>
        <v>137035000</v>
      </c>
    </row>
    <row r="14" spans="1:16" ht="15.75" customHeight="1" x14ac:dyDescent="0.25">
      <c r="L14" s="397"/>
      <c r="M14" s="397"/>
      <c r="N14" s="430"/>
    </row>
    <row r="16" spans="1:16" ht="15.75" customHeight="1" x14ac:dyDescent="0.25">
      <c r="L16" s="397" t="s">
        <v>29</v>
      </c>
      <c r="M16" s="397"/>
      <c r="N16" s="398">
        <f>SUM(K3:K7)</f>
        <v>137035000</v>
      </c>
    </row>
    <row r="17" spans="12:14" ht="15.75" customHeight="1" x14ac:dyDescent="0.25">
      <c r="L17" s="397"/>
      <c r="M17" s="397"/>
      <c r="N17" s="430"/>
    </row>
    <row r="19" spans="12:14" ht="15.75" customHeight="1" x14ac:dyDescent="0.25">
      <c r="L19" s="397" t="s">
        <v>8</v>
      </c>
      <c r="M19" s="397"/>
      <c r="N19" s="398">
        <f>N13-N16</f>
        <v>0</v>
      </c>
    </row>
    <row r="20" spans="12:14" ht="15.75" customHeight="1" x14ac:dyDescent="0.25">
      <c r="L20" s="397"/>
      <c r="M20" s="397"/>
      <c r="N20" s="430"/>
    </row>
  </sheetData>
  <mergeCells count="22">
    <mergeCell ref="A1:A2"/>
    <mergeCell ref="P1:P2"/>
    <mergeCell ref="N19:N20"/>
    <mergeCell ref="O1:O2"/>
    <mergeCell ref="N13:N14"/>
    <mergeCell ref="N16:N17"/>
    <mergeCell ref="N1:N2"/>
    <mergeCell ref="L13:M14"/>
    <mergeCell ref="L16:M17"/>
    <mergeCell ref="L19:M20"/>
    <mergeCell ref="I1:I2"/>
    <mergeCell ref="J1:J2"/>
    <mergeCell ref="K1:K2"/>
    <mergeCell ref="L1:L2"/>
    <mergeCell ref="M1:M2"/>
    <mergeCell ref="H1:H2"/>
    <mergeCell ref="B1:B2"/>
    <mergeCell ref="D1:D2"/>
    <mergeCell ref="E1:E2"/>
    <mergeCell ref="F1:F2"/>
    <mergeCell ref="G1:G2"/>
    <mergeCell ref="C1:C2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workbookViewId="0">
      <selection activeCell="D24" sqref="D24"/>
    </sheetView>
  </sheetViews>
  <sheetFormatPr baseColWidth="10" defaultRowHeight="15" x14ac:dyDescent="0.25"/>
  <cols>
    <col min="1" max="1" width="27.7109375" bestFit="1" customWidth="1"/>
    <col min="2" max="2" width="9.28515625" bestFit="1" customWidth="1"/>
    <col min="3" max="3" width="15.28515625" bestFit="1" customWidth="1"/>
    <col min="4" max="4" width="11" bestFit="1" customWidth="1"/>
    <col min="5" max="5" width="13" bestFit="1" customWidth="1"/>
    <col min="6" max="6" width="20.5703125" bestFit="1" customWidth="1"/>
    <col min="7" max="7" width="8" bestFit="1" customWidth="1"/>
    <col min="8" max="8" width="18.85546875" bestFit="1" customWidth="1"/>
    <col min="9" max="9" width="13.85546875" bestFit="1" customWidth="1"/>
    <col min="10" max="10" width="15" bestFit="1" customWidth="1"/>
    <col min="11" max="11" width="9.42578125" bestFit="1" customWidth="1"/>
    <col min="12" max="12" width="22.28515625" bestFit="1" customWidth="1"/>
    <col min="13" max="13" width="14.85546875" customWidth="1"/>
  </cols>
  <sheetData>
    <row r="1" spans="1:13" ht="15" customHeight="1" x14ac:dyDescent="0.25">
      <c r="A1" s="395" t="s">
        <v>0</v>
      </c>
      <c r="B1" s="395" t="s">
        <v>1</v>
      </c>
      <c r="C1" s="395" t="s">
        <v>24</v>
      </c>
      <c r="D1" s="395" t="s">
        <v>2</v>
      </c>
      <c r="E1" s="395" t="s">
        <v>3</v>
      </c>
      <c r="F1" s="395" t="s">
        <v>4</v>
      </c>
      <c r="G1" s="395" t="s">
        <v>5</v>
      </c>
      <c r="H1" s="395" t="s">
        <v>6</v>
      </c>
      <c r="I1" s="395" t="s">
        <v>7</v>
      </c>
      <c r="J1" s="395" t="s">
        <v>8</v>
      </c>
      <c r="K1" s="395" t="s">
        <v>33</v>
      </c>
      <c r="L1" s="395" t="s">
        <v>105</v>
      </c>
      <c r="M1" s="395" t="s">
        <v>9</v>
      </c>
    </row>
    <row r="2" spans="1:13" ht="1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3" ht="16.5" x14ac:dyDescent="0.3">
      <c r="A3" s="3" t="s">
        <v>36</v>
      </c>
      <c r="B3" s="12" t="s">
        <v>27</v>
      </c>
      <c r="C3" s="1" t="s">
        <v>31</v>
      </c>
      <c r="D3" s="4">
        <v>45000</v>
      </c>
      <c r="E3" s="1">
        <v>50</v>
      </c>
      <c r="F3" s="4">
        <f>D3-E3</f>
        <v>44950</v>
      </c>
      <c r="G3" s="5">
        <v>685</v>
      </c>
      <c r="H3" s="5">
        <f t="shared" ref="H3:H13" si="0">F3*G3</f>
        <v>30790750</v>
      </c>
      <c r="I3" s="5">
        <v>30790750</v>
      </c>
      <c r="J3" s="5">
        <f t="shared" ref="J3:J14" si="1">H3-I3</f>
        <v>0</v>
      </c>
      <c r="K3" s="13" t="s">
        <v>32</v>
      </c>
      <c r="L3" s="1"/>
      <c r="M3" s="11">
        <v>45119</v>
      </c>
    </row>
    <row r="4" spans="1:13" ht="16.5" x14ac:dyDescent="0.3">
      <c r="A4" s="3" t="s">
        <v>37</v>
      </c>
      <c r="B4" s="12" t="s">
        <v>27</v>
      </c>
      <c r="C4" s="1" t="s">
        <v>31</v>
      </c>
      <c r="D4" s="4">
        <v>45000</v>
      </c>
      <c r="E4" s="1">
        <v>100</v>
      </c>
      <c r="F4" s="4">
        <f>D4-E4</f>
        <v>44900</v>
      </c>
      <c r="G4" s="5">
        <v>685</v>
      </c>
      <c r="H4" s="5">
        <f>F4*G4</f>
        <v>30756500</v>
      </c>
      <c r="I4" s="5">
        <v>30756500</v>
      </c>
      <c r="J4" s="5">
        <f t="shared" si="1"/>
        <v>0</v>
      </c>
      <c r="K4" s="13" t="s">
        <v>32</v>
      </c>
      <c r="L4" s="1"/>
      <c r="M4" s="11">
        <v>45115</v>
      </c>
    </row>
    <row r="5" spans="1:13" ht="16.5" x14ac:dyDescent="0.3">
      <c r="A5" s="3" t="s">
        <v>38</v>
      </c>
      <c r="B5" s="12" t="s">
        <v>27</v>
      </c>
      <c r="C5" s="1" t="s">
        <v>31</v>
      </c>
      <c r="D5" s="4">
        <v>45000</v>
      </c>
      <c r="E5" s="1">
        <v>105</v>
      </c>
      <c r="F5" s="4">
        <f>D5-E5</f>
        <v>44895</v>
      </c>
      <c r="G5" s="5">
        <v>680</v>
      </c>
      <c r="H5" s="5">
        <f t="shared" si="0"/>
        <v>30528600</v>
      </c>
      <c r="I5" s="5">
        <v>30528600</v>
      </c>
      <c r="J5" s="5">
        <f>H5-I5</f>
        <v>0</v>
      </c>
      <c r="K5" s="13" t="s">
        <v>32</v>
      </c>
      <c r="L5" s="1"/>
      <c r="M5" s="11">
        <v>45122</v>
      </c>
    </row>
    <row r="6" spans="1:13" ht="16.5" x14ac:dyDescent="0.3">
      <c r="A6" s="3" t="s">
        <v>39</v>
      </c>
      <c r="B6" s="12" t="s">
        <v>27</v>
      </c>
      <c r="C6" s="1" t="s">
        <v>31</v>
      </c>
      <c r="D6" s="4">
        <v>45000</v>
      </c>
      <c r="E6" s="1">
        <v>170</v>
      </c>
      <c r="F6" s="4">
        <f>D6-E6</f>
        <v>44830</v>
      </c>
      <c r="G6" s="5">
        <v>680</v>
      </c>
      <c r="H6" s="5">
        <f t="shared" si="0"/>
        <v>30484400</v>
      </c>
      <c r="I6" s="5">
        <v>30484400</v>
      </c>
      <c r="J6" s="5">
        <f>H6-I6</f>
        <v>0</v>
      </c>
      <c r="K6" s="13" t="s">
        <v>32</v>
      </c>
      <c r="L6" s="1"/>
      <c r="M6" s="11">
        <v>45123</v>
      </c>
    </row>
    <row r="7" spans="1:13" ht="16.5" x14ac:dyDescent="0.3">
      <c r="A7" s="3" t="s">
        <v>40</v>
      </c>
      <c r="B7" s="12" t="s">
        <v>27</v>
      </c>
      <c r="C7" s="1" t="s">
        <v>31</v>
      </c>
      <c r="D7" s="4">
        <v>45000</v>
      </c>
      <c r="E7" s="1">
        <v>140</v>
      </c>
      <c r="F7" s="4">
        <f>D7-E7</f>
        <v>44860</v>
      </c>
      <c r="G7" s="5">
        <v>675</v>
      </c>
      <c r="H7" s="5">
        <f t="shared" si="0"/>
        <v>30280500</v>
      </c>
      <c r="I7" s="5">
        <v>30280500</v>
      </c>
      <c r="J7" s="5">
        <f t="shared" si="1"/>
        <v>0</v>
      </c>
      <c r="K7" s="13" t="s">
        <v>32</v>
      </c>
      <c r="L7" s="1"/>
      <c r="M7" s="11">
        <v>45136</v>
      </c>
    </row>
    <row r="8" spans="1:13" ht="16.5" x14ac:dyDescent="0.3">
      <c r="A8" s="3" t="s">
        <v>63</v>
      </c>
      <c r="B8" s="12" t="s">
        <v>27</v>
      </c>
      <c r="C8" s="1" t="s">
        <v>31</v>
      </c>
      <c r="D8" s="4">
        <v>45000</v>
      </c>
      <c r="E8" s="1">
        <v>0</v>
      </c>
      <c r="F8" s="4">
        <f t="shared" ref="F8:F14" si="2">D8-E8</f>
        <v>45000</v>
      </c>
      <c r="G8" s="5">
        <v>700</v>
      </c>
      <c r="H8" s="5">
        <f t="shared" si="0"/>
        <v>31500000</v>
      </c>
      <c r="I8" s="5">
        <v>31500000</v>
      </c>
      <c r="J8" s="5">
        <f t="shared" si="1"/>
        <v>0</v>
      </c>
      <c r="K8" s="13" t="s">
        <v>32</v>
      </c>
      <c r="L8" s="1"/>
      <c r="M8" s="11">
        <v>45152</v>
      </c>
    </row>
    <row r="9" spans="1:13" ht="16.5" x14ac:dyDescent="0.3">
      <c r="A9" s="3" t="s">
        <v>64</v>
      </c>
      <c r="B9" s="12" t="s">
        <v>27</v>
      </c>
      <c r="C9" s="1" t="s">
        <v>31</v>
      </c>
      <c r="D9" s="4">
        <v>45000</v>
      </c>
      <c r="E9" s="1">
        <v>80</v>
      </c>
      <c r="F9" s="4">
        <f t="shared" si="2"/>
        <v>44920</v>
      </c>
      <c r="G9" s="5">
        <v>700</v>
      </c>
      <c r="H9" s="5">
        <f t="shared" si="0"/>
        <v>31444000</v>
      </c>
      <c r="I9" s="5">
        <v>31444000</v>
      </c>
      <c r="J9" s="5">
        <f t="shared" si="1"/>
        <v>0</v>
      </c>
      <c r="K9" s="13" t="s">
        <v>32</v>
      </c>
      <c r="L9" s="1"/>
      <c r="M9" s="11">
        <v>45152</v>
      </c>
    </row>
    <row r="10" spans="1:13" ht="16.5" x14ac:dyDescent="0.3">
      <c r="A10" s="3" t="s">
        <v>122</v>
      </c>
      <c r="B10" s="12" t="s">
        <v>27</v>
      </c>
      <c r="C10" s="1" t="s">
        <v>31</v>
      </c>
      <c r="D10" s="4">
        <v>45000</v>
      </c>
      <c r="E10" s="1">
        <v>100</v>
      </c>
      <c r="F10" s="4">
        <f t="shared" si="2"/>
        <v>44900</v>
      </c>
      <c r="G10" s="5">
        <v>685</v>
      </c>
      <c r="H10" s="5">
        <f t="shared" si="0"/>
        <v>30756500</v>
      </c>
      <c r="I10" s="5">
        <v>30756500</v>
      </c>
      <c r="J10" s="5">
        <f t="shared" si="1"/>
        <v>0</v>
      </c>
      <c r="K10" s="13" t="s">
        <v>32</v>
      </c>
      <c r="L10" s="1"/>
      <c r="M10" s="11">
        <v>45152</v>
      </c>
    </row>
    <row r="11" spans="1:13" ht="16.5" x14ac:dyDescent="0.3">
      <c r="A11" s="3" t="s">
        <v>108</v>
      </c>
      <c r="B11" s="12" t="s">
        <v>27</v>
      </c>
      <c r="C11" s="1" t="s">
        <v>31</v>
      </c>
      <c r="D11" s="4">
        <v>45000</v>
      </c>
      <c r="E11" s="1">
        <v>90</v>
      </c>
      <c r="F11" s="4">
        <f t="shared" si="2"/>
        <v>44910</v>
      </c>
      <c r="G11" s="5">
        <v>685</v>
      </c>
      <c r="H11" s="5">
        <f t="shared" si="0"/>
        <v>30763350</v>
      </c>
      <c r="I11" s="5">
        <v>30763350</v>
      </c>
      <c r="J11" s="5">
        <f t="shared" si="1"/>
        <v>0</v>
      </c>
      <c r="K11" s="13" t="s">
        <v>32</v>
      </c>
      <c r="L11" s="1"/>
      <c r="M11" s="11">
        <v>45152</v>
      </c>
    </row>
    <row r="12" spans="1:13" ht="16.5" x14ac:dyDescent="0.3">
      <c r="A12" s="3" t="s">
        <v>141</v>
      </c>
      <c r="B12" s="12" t="s">
        <v>27</v>
      </c>
      <c r="C12" s="1" t="s">
        <v>31</v>
      </c>
      <c r="D12" s="4">
        <v>45000</v>
      </c>
      <c r="E12" s="1">
        <v>1400</v>
      </c>
      <c r="F12" s="4">
        <f t="shared" si="2"/>
        <v>43600</v>
      </c>
      <c r="G12" s="5">
        <v>680</v>
      </c>
      <c r="H12" s="5">
        <f t="shared" si="0"/>
        <v>29648000</v>
      </c>
      <c r="I12" s="5">
        <v>29648000</v>
      </c>
      <c r="J12" s="5">
        <f t="shared" si="1"/>
        <v>0</v>
      </c>
      <c r="K12" s="13" t="s">
        <v>32</v>
      </c>
      <c r="L12" s="1"/>
      <c r="M12" s="11">
        <v>45180</v>
      </c>
    </row>
    <row r="13" spans="1:13" ht="16.5" x14ac:dyDescent="0.3">
      <c r="A13" s="3" t="s">
        <v>254</v>
      </c>
      <c r="B13" s="12" t="s">
        <v>27</v>
      </c>
      <c r="C13" s="137" t="s">
        <v>31</v>
      </c>
      <c r="D13" s="4">
        <v>45000</v>
      </c>
      <c r="E13" s="1"/>
      <c r="F13" s="4">
        <f t="shared" si="2"/>
        <v>45000</v>
      </c>
      <c r="G13" s="5">
        <v>730</v>
      </c>
      <c r="H13" s="5">
        <f t="shared" si="0"/>
        <v>32850000</v>
      </c>
      <c r="I13" s="5">
        <v>32850000</v>
      </c>
      <c r="J13" s="5">
        <f t="shared" si="1"/>
        <v>0</v>
      </c>
      <c r="K13" s="13" t="s">
        <v>32</v>
      </c>
      <c r="L13" s="1"/>
      <c r="M13" s="10"/>
    </row>
    <row r="14" spans="1:13" ht="16.5" x14ac:dyDescent="0.3">
      <c r="A14" s="3" t="s">
        <v>281</v>
      </c>
      <c r="B14" s="12" t="s">
        <v>27</v>
      </c>
      <c r="C14" s="165" t="s">
        <v>31</v>
      </c>
      <c r="D14" s="4">
        <v>45000</v>
      </c>
      <c r="E14" s="1">
        <v>100</v>
      </c>
      <c r="F14" s="4">
        <f t="shared" si="2"/>
        <v>44900</v>
      </c>
      <c r="G14" s="5">
        <v>705</v>
      </c>
      <c r="H14" s="5">
        <f>(F14*G14)-100000</f>
        <v>31554500</v>
      </c>
      <c r="I14" s="5">
        <v>31554500</v>
      </c>
      <c r="J14" s="5">
        <f t="shared" si="1"/>
        <v>0</v>
      </c>
      <c r="K14" s="13" t="s">
        <v>32</v>
      </c>
      <c r="L14" s="1" t="s">
        <v>296</v>
      </c>
      <c r="M14" s="10"/>
    </row>
    <row r="15" spans="1:13" ht="16.5" x14ac:dyDescent="0.3">
      <c r="A15" s="3"/>
      <c r="B15" s="12"/>
      <c r="C15" s="1"/>
      <c r="D15" s="4"/>
      <c r="E15" s="1"/>
      <c r="F15" s="4"/>
      <c r="G15" s="5"/>
      <c r="H15" s="5"/>
      <c r="I15" s="5"/>
      <c r="J15" s="5"/>
      <c r="K15" s="5"/>
      <c r="L15" s="1"/>
      <c r="M15" s="10"/>
    </row>
    <row r="16" spans="1:13" ht="16.5" x14ac:dyDescent="0.3">
      <c r="A16" s="3"/>
      <c r="B16" s="12"/>
      <c r="C16" s="1"/>
      <c r="D16" s="4"/>
      <c r="E16" s="1"/>
      <c r="F16" s="4"/>
      <c r="G16" s="5"/>
      <c r="H16" s="5"/>
      <c r="I16" s="5"/>
      <c r="J16" s="5"/>
      <c r="K16" s="5"/>
      <c r="L16" s="1"/>
      <c r="M16" s="10"/>
    </row>
    <row r="17" spans="1:13" x14ac:dyDescent="0.25">
      <c r="A17" s="8"/>
      <c r="B17" s="1"/>
      <c r="C17" s="1"/>
      <c r="D17" s="1"/>
      <c r="E17" s="1"/>
      <c r="F17" s="4"/>
      <c r="G17" s="5"/>
      <c r="H17" s="5"/>
      <c r="I17" s="5"/>
      <c r="J17" s="5"/>
      <c r="K17" s="5"/>
      <c r="L17" s="1"/>
      <c r="M17" s="10"/>
    </row>
    <row r="20" spans="1:13" ht="15.75" x14ac:dyDescent="0.25">
      <c r="J20" s="397" t="s">
        <v>28</v>
      </c>
      <c r="K20" s="9"/>
      <c r="L20" s="398">
        <f>H3+H5+H4+H6+H7+H8+H9+H10+H11+H12+H13+H14+H15+H16</f>
        <v>371357100</v>
      </c>
    </row>
    <row r="21" spans="1:13" ht="15.75" x14ac:dyDescent="0.25">
      <c r="J21" s="397"/>
      <c r="K21" s="9"/>
      <c r="L21" s="430"/>
    </row>
    <row r="23" spans="1:13" ht="15.75" x14ac:dyDescent="0.25">
      <c r="J23" s="397" t="s">
        <v>29</v>
      </c>
      <c r="K23" s="9"/>
      <c r="L23" s="398">
        <f>I3+I4+I5+I6+I7+I8+I9+I10+I11+I12+I13+I14</f>
        <v>371357100</v>
      </c>
    </row>
    <row r="24" spans="1:13" ht="15.75" x14ac:dyDescent="0.25">
      <c r="J24" s="397"/>
      <c r="K24" s="9"/>
      <c r="L24" s="430"/>
    </row>
    <row r="26" spans="1:13" ht="15.75" x14ac:dyDescent="0.25">
      <c r="J26" s="397" t="s">
        <v>8</v>
      </c>
      <c r="K26" s="9"/>
      <c r="L26" s="398">
        <f>L20-L23</f>
        <v>0</v>
      </c>
    </row>
    <row r="27" spans="1:13" ht="15.75" x14ac:dyDescent="0.25">
      <c r="J27" s="397"/>
      <c r="K27" s="9"/>
      <c r="L27" s="430"/>
    </row>
  </sheetData>
  <mergeCells count="19">
    <mergeCell ref="J26:J27"/>
    <mergeCell ref="L26:L27"/>
    <mergeCell ref="M1:M2"/>
    <mergeCell ref="J20:J21"/>
    <mergeCell ref="L20:L21"/>
    <mergeCell ref="J23:J24"/>
    <mergeCell ref="L23:L24"/>
    <mergeCell ref="L1:L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conditionalFormatting sqref="C9:C11">
    <cfRule type="uniqueValues" dxfId="1" priority="1"/>
    <cfRule type="duplicateValues" dxfId="0" priority="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1"/>
  <sheetViews>
    <sheetView topLeftCell="A151" workbookViewId="0">
      <selection activeCell="I164" sqref="I164:J164"/>
    </sheetView>
  </sheetViews>
  <sheetFormatPr baseColWidth="10" defaultRowHeight="15" x14ac:dyDescent="0.25"/>
  <cols>
    <col min="3" max="3" width="11.140625" bestFit="1" customWidth="1"/>
    <col min="4" max="4" width="12.85546875" customWidth="1"/>
    <col min="5" max="5" width="18.42578125" bestFit="1" customWidth="1"/>
    <col min="9" max="9" width="15.28515625" bestFit="1" customWidth="1"/>
    <col min="10" max="10" width="17" bestFit="1" customWidth="1"/>
    <col min="11" max="11" width="17.42578125" bestFit="1" customWidth="1"/>
  </cols>
  <sheetData>
    <row r="1" spans="3:12" ht="18.75" x14ac:dyDescent="0.25">
      <c r="C1" s="16" t="s">
        <v>41</v>
      </c>
      <c r="D1" s="16" t="s">
        <v>1</v>
      </c>
      <c r="E1" s="16" t="s">
        <v>79</v>
      </c>
      <c r="F1" s="16" t="s">
        <v>5</v>
      </c>
      <c r="G1" s="16"/>
      <c r="H1" s="16"/>
      <c r="I1" s="16" t="s">
        <v>24</v>
      </c>
      <c r="J1" s="16" t="s">
        <v>42</v>
      </c>
      <c r="K1" s="16" t="s">
        <v>28</v>
      </c>
      <c r="L1" s="16" t="s">
        <v>9</v>
      </c>
    </row>
    <row r="2" spans="3:12" x14ac:dyDescent="0.25">
      <c r="C2" s="10" t="s">
        <v>72</v>
      </c>
      <c r="D2" s="32" t="s">
        <v>27</v>
      </c>
      <c r="E2" s="10">
        <v>500</v>
      </c>
      <c r="F2" s="15">
        <v>750</v>
      </c>
      <c r="G2" s="15"/>
      <c r="H2" s="15"/>
      <c r="I2" s="10" t="s">
        <v>80</v>
      </c>
      <c r="J2" s="10" t="s">
        <v>43</v>
      </c>
      <c r="K2" s="15">
        <f t="shared" ref="K2:K39" si="0">E2*F2</f>
        <v>375000</v>
      </c>
      <c r="L2" s="11">
        <v>45127</v>
      </c>
    </row>
    <row r="3" spans="3:12" x14ac:dyDescent="0.25">
      <c r="C3" s="10" t="s">
        <v>85</v>
      </c>
      <c r="D3" s="32" t="s">
        <v>27</v>
      </c>
      <c r="E3" s="10">
        <v>500</v>
      </c>
      <c r="F3" s="15">
        <v>750</v>
      </c>
      <c r="G3" s="15"/>
      <c r="H3" s="15"/>
      <c r="I3" s="10" t="s">
        <v>80</v>
      </c>
      <c r="J3" s="10" t="s">
        <v>43</v>
      </c>
      <c r="K3" s="15">
        <f t="shared" si="0"/>
        <v>375000</v>
      </c>
      <c r="L3" s="11">
        <v>45127</v>
      </c>
    </row>
    <row r="4" spans="3:12" x14ac:dyDescent="0.25">
      <c r="C4" s="10" t="s">
        <v>44</v>
      </c>
      <c r="D4" s="32" t="s">
        <v>27</v>
      </c>
      <c r="E4" s="10">
        <v>500</v>
      </c>
      <c r="F4" s="15">
        <v>700</v>
      </c>
      <c r="G4" s="15"/>
      <c r="H4" s="15"/>
      <c r="I4" s="10" t="s">
        <v>80</v>
      </c>
      <c r="J4" s="10" t="s">
        <v>43</v>
      </c>
      <c r="K4" s="15">
        <f t="shared" si="0"/>
        <v>350000</v>
      </c>
      <c r="L4" s="11">
        <v>45127</v>
      </c>
    </row>
    <row r="5" spans="3:12" x14ac:dyDescent="0.25">
      <c r="C5" s="10" t="s">
        <v>86</v>
      </c>
      <c r="D5" s="32" t="s">
        <v>27</v>
      </c>
      <c r="E5" s="10">
        <v>500</v>
      </c>
      <c r="F5" s="15">
        <v>750</v>
      </c>
      <c r="G5" s="15"/>
      <c r="H5" s="15"/>
      <c r="I5" s="10" t="s">
        <v>80</v>
      </c>
      <c r="J5" s="10" t="s">
        <v>43</v>
      </c>
      <c r="K5" s="15">
        <f t="shared" si="0"/>
        <v>375000</v>
      </c>
      <c r="L5" s="11">
        <v>45127</v>
      </c>
    </row>
    <row r="6" spans="3:12" x14ac:dyDescent="0.25">
      <c r="C6" s="10" t="s">
        <v>73</v>
      </c>
      <c r="D6" s="32" t="s">
        <v>27</v>
      </c>
      <c r="E6" s="10">
        <v>500</v>
      </c>
      <c r="F6" s="15">
        <v>750</v>
      </c>
      <c r="G6" s="15"/>
      <c r="H6" s="15"/>
      <c r="I6" s="10" t="s">
        <v>80</v>
      </c>
      <c r="J6" s="10" t="s">
        <v>43</v>
      </c>
      <c r="K6" s="15">
        <f t="shared" si="0"/>
        <v>375000</v>
      </c>
      <c r="L6" s="11">
        <v>45127</v>
      </c>
    </row>
    <row r="7" spans="3:12" x14ac:dyDescent="0.25">
      <c r="C7" s="10" t="s">
        <v>87</v>
      </c>
      <c r="D7" s="32" t="s">
        <v>27</v>
      </c>
      <c r="E7" s="10">
        <v>500</v>
      </c>
      <c r="F7" s="15">
        <v>750</v>
      </c>
      <c r="G7" s="15"/>
      <c r="H7" s="15"/>
      <c r="I7" s="10" t="s">
        <v>80</v>
      </c>
      <c r="J7" s="10" t="s">
        <v>43</v>
      </c>
      <c r="K7" s="15">
        <f t="shared" si="0"/>
        <v>375000</v>
      </c>
      <c r="L7" s="11">
        <v>45127</v>
      </c>
    </row>
    <row r="8" spans="3:12" x14ac:dyDescent="0.25">
      <c r="C8" s="10" t="s">
        <v>74</v>
      </c>
      <c r="D8" s="32" t="s">
        <v>27</v>
      </c>
      <c r="E8" s="10">
        <v>500</v>
      </c>
      <c r="F8" s="15">
        <v>750</v>
      </c>
      <c r="G8" s="15"/>
      <c r="H8" s="15"/>
      <c r="I8" s="10" t="s">
        <v>80</v>
      </c>
      <c r="J8" s="10" t="s">
        <v>43</v>
      </c>
      <c r="K8" s="15">
        <f t="shared" si="0"/>
        <v>375000</v>
      </c>
      <c r="L8" s="11">
        <v>45127</v>
      </c>
    </row>
    <row r="9" spans="3:12" x14ac:dyDescent="0.25">
      <c r="C9" s="10" t="s">
        <v>88</v>
      </c>
      <c r="D9" s="32" t="s">
        <v>27</v>
      </c>
      <c r="E9" s="10">
        <v>500</v>
      </c>
      <c r="F9" s="15">
        <v>750</v>
      </c>
      <c r="G9" s="15"/>
      <c r="H9" s="15"/>
      <c r="I9" s="10" t="s">
        <v>80</v>
      </c>
      <c r="J9" s="10" t="s">
        <v>43</v>
      </c>
      <c r="K9" s="15">
        <f t="shared" si="0"/>
        <v>375000</v>
      </c>
      <c r="L9" s="11">
        <v>45127</v>
      </c>
    </row>
    <row r="10" spans="3:12" x14ac:dyDescent="0.25">
      <c r="C10" s="10" t="s">
        <v>89</v>
      </c>
      <c r="D10" s="32" t="s">
        <v>27</v>
      </c>
      <c r="E10" s="10">
        <v>500</v>
      </c>
      <c r="F10" s="15">
        <v>750</v>
      </c>
      <c r="G10" s="15"/>
      <c r="H10" s="15"/>
      <c r="I10" s="10" t="s">
        <v>80</v>
      </c>
      <c r="J10" s="10" t="s">
        <v>43</v>
      </c>
      <c r="K10" s="15">
        <f t="shared" si="0"/>
        <v>375000</v>
      </c>
      <c r="L10" s="11">
        <v>45127</v>
      </c>
    </row>
    <row r="11" spans="3:12" x14ac:dyDescent="0.25">
      <c r="C11" s="10" t="s">
        <v>50</v>
      </c>
      <c r="D11" s="32" t="s">
        <v>27</v>
      </c>
      <c r="E11" s="10">
        <v>400</v>
      </c>
      <c r="F11" s="15">
        <v>750</v>
      </c>
      <c r="G11" s="15"/>
      <c r="H11" s="15"/>
      <c r="I11" s="10" t="s">
        <v>80</v>
      </c>
      <c r="J11" s="10" t="s">
        <v>43</v>
      </c>
      <c r="K11" s="15">
        <f t="shared" si="0"/>
        <v>300000</v>
      </c>
      <c r="L11" s="11">
        <v>45127</v>
      </c>
    </row>
    <row r="12" spans="3:12" x14ac:dyDescent="0.25">
      <c r="C12" s="10" t="s">
        <v>90</v>
      </c>
      <c r="D12" s="32" t="s">
        <v>27</v>
      </c>
      <c r="E12" s="10">
        <v>300</v>
      </c>
      <c r="F12" s="15">
        <v>700</v>
      </c>
      <c r="G12" s="15"/>
      <c r="H12" s="15"/>
      <c r="I12" s="10" t="s">
        <v>80</v>
      </c>
      <c r="J12" s="10" t="s">
        <v>43</v>
      </c>
      <c r="K12" s="15">
        <f t="shared" si="0"/>
        <v>210000</v>
      </c>
      <c r="L12" s="11">
        <v>45127</v>
      </c>
    </row>
    <row r="13" spans="3:12" x14ac:dyDescent="0.25">
      <c r="C13" s="10" t="s">
        <v>48</v>
      </c>
      <c r="D13" s="32" t="s">
        <v>27</v>
      </c>
      <c r="E13" s="10">
        <v>400</v>
      </c>
      <c r="F13" s="15">
        <v>750</v>
      </c>
      <c r="G13" s="15"/>
      <c r="H13" s="15"/>
      <c r="I13" s="10" t="s">
        <v>80</v>
      </c>
      <c r="J13" s="10" t="s">
        <v>43</v>
      </c>
      <c r="K13" s="15">
        <f t="shared" si="0"/>
        <v>300000</v>
      </c>
      <c r="L13" s="11">
        <v>45127</v>
      </c>
    </row>
    <row r="14" spans="3:12" x14ac:dyDescent="0.25">
      <c r="C14" s="10" t="s">
        <v>51</v>
      </c>
      <c r="D14" s="32" t="s">
        <v>27</v>
      </c>
      <c r="E14" s="10">
        <v>400</v>
      </c>
      <c r="F14" s="15">
        <v>700</v>
      </c>
      <c r="G14" s="15"/>
      <c r="H14" s="15"/>
      <c r="I14" s="10" t="s">
        <v>80</v>
      </c>
      <c r="J14" s="10" t="s">
        <v>43</v>
      </c>
      <c r="K14" s="15">
        <f t="shared" si="0"/>
        <v>280000</v>
      </c>
      <c r="L14" s="11">
        <v>45127</v>
      </c>
    </row>
    <row r="15" spans="3:12" x14ac:dyDescent="0.25">
      <c r="C15" s="10" t="s">
        <v>46</v>
      </c>
      <c r="D15" s="32" t="s">
        <v>27</v>
      </c>
      <c r="E15" s="10">
        <v>400</v>
      </c>
      <c r="F15" s="15">
        <v>750</v>
      </c>
      <c r="G15" s="15"/>
      <c r="H15" s="15"/>
      <c r="I15" s="10" t="s">
        <v>80</v>
      </c>
      <c r="J15" s="10" t="s">
        <v>43</v>
      </c>
      <c r="K15" s="15">
        <f t="shared" si="0"/>
        <v>300000</v>
      </c>
      <c r="L15" s="11">
        <v>45127</v>
      </c>
    </row>
    <row r="16" spans="3:12" x14ac:dyDescent="0.25">
      <c r="C16" s="10" t="s">
        <v>47</v>
      </c>
      <c r="D16" s="32" t="s">
        <v>27</v>
      </c>
      <c r="E16" s="10">
        <v>400</v>
      </c>
      <c r="F16" s="15">
        <v>700</v>
      </c>
      <c r="G16" s="15"/>
      <c r="H16" s="15"/>
      <c r="I16" s="10" t="s">
        <v>80</v>
      </c>
      <c r="J16" s="10" t="s">
        <v>43</v>
      </c>
      <c r="K16" s="15">
        <f t="shared" si="0"/>
        <v>280000</v>
      </c>
      <c r="L16" s="11">
        <v>45127</v>
      </c>
    </row>
    <row r="17" spans="3:12" x14ac:dyDescent="0.25">
      <c r="C17" s="10" t="s">
        <v>45</v>
      </c>
      <c r="D17" s="32" t="s">
        <v>27</v>
      </c>
      <c r="E17" s="10">
        <v>400</v>
      </c>
      <c r="F17" s="15">
        <v>750</v>
      </c>
      <c r="G17" s="15"/>
      <c r="H17" s="15"/>
      <c r="I17" s="10" t="s">
        <v>80</v>
      </c>
      <c r="J17" s="10" t="s">
        <v>43</v>
      </c>
      <c r="K17" s="15">
        <f t="shared" si="0"/>
        <v>300000</v>
      </c>
      <c r="L17" s="11">
        <v>45127</v>
      </c>
    </row>
    <row r="18" spans="3:12" x14ac:dyDescent="0.25">
      <c r="C18" s="10" t="s">
        <v>49</v>
      </c>
      <c r="D18" s="32" t="s">
        <v>27</v>
      </c>
      <c r="E18" s="10">
        <v>400</v>
      </c>
      <c r="F18" s="15">
        <v>700</v>
      </c>
      <c r="G18" s="15"/>
      <c r="H18" s="15"/>
      <c r="I18" s="10" t="s">
        <v>80</v>
      </c>
      <c r="J18" s="10" t="s">
        <v>43</v>
      </c>
      <c r="K18" s="15">
        <f t="shared" si="0"/>
        <v>280000</v>
      </c>
      <c r="L18" s="11">
        <v>45127</v>
      </c>
    </row>
    <row r="19" spans="3:12" x14ac:dyDescent="0.25">
      <c r="C19" s="10" t="s">
        <v>75</v>
      </c>
      <c r="D19" s="32" t="s">
        <v>27</v>
      </c>
      <c r="E19" s="10">
        <v>500</v>
      </c>
      <c r="F19" s="15">
        <v>750</v>
      </c>
      <c r="G19" s="15"/>
      <c r="H19" s="15"/>
      <c r="I19" s="10" t="s">
        <v>80</v>
      </c>
      <c r="J19" s="10" t="s">
        <v>43</v>
      </c>
      <c r="K19" s="15">
        <f t="shared" si="0"/>
        <v>375000</v>
      </c>
      <c r="L19" s="11">
        <v>45127</v>
      </c>
    </row>
    <row r="20" spans="3:12" x14ac:dyDescent="0.25">
      <c r="C20" s="10" t="s">
        <v>54</v>
      </c>
      <c r="D20" s="32" t="s">
        <v>27</v>
      </c>
      <c r="E20" s="10">
        <v>400</v>
      </c>
      <c r="F20" s="15">
        <v>750</v>
      </c>
      <c r="G20" s="15"/>
      <c r="H20" s="15"/>
      <c r="I20" s="10" t="s">
        <v>80</v>
      </c>
      <c r="J20" s="10" t="s">
        <v>43</v>
      </c>
      <c r="K20" s="15">
        <f t="shared" si="0"/>
        <v>300000</v>
      </c>
      <c r="L20" s="11">
        <v>45127</v>
      </c>
    </row>
    <row r="21" spans="3:12" x14ac:dyDescent="0.25">
      <c r="C21" s="10" t="s">
        <v>72</v>
      </c>
      <c r="D21" s="32" t="s">
        <v>27</v>
      </c>
      <c r="E21" s="10">
        <v>500</v>
      </c>
      <c r="F21" s="15">
        <v>750</v>
      </c>
      <c r="G21" s="15"/>
      <c r="H21" s="15"/>
      <c r="I21" s="10" t="s">
        <v>80</v>
      </c>
      <c r="J21" s="10" t="s">
        <v>43</v>
      </c>
      <c r="K21" s="15">
        <f t="shared" si="0"/>
        <v>375000</v>
      </c>
      <c r="L21" s="11">
        <v>45127</v>
      </c>
    </row>
    <row r="22" spans="3:12" x14ac:dyDescent="0.25">
      <c r="C22" s="10" t="s">
        <v>86</v>
      </c>
      <c r="D22" s="32" t="s">
        <v>27</v>
      </c>
      <c r="E22" s="10">
        <v>400</v>
      </c>
      <c r="F22" s="15">
        <v>750</v>
      </c>
      <c r="G22" s="15"/>
      <c r="H22" s="15"/>
      <c r="I22" s="10" t="s">
        <v>80</v>
      </c>
      <c r="J22" s="10" t="s">
        <v>43</v>
      </c>
      <c r="K22" s="15">
        <f t="shared" si="0"/>
        <v>300000</v>
      </c>
      <c r="L22" s="11">
        <v>45127</v>
      </c>
    </row>
    <row r="23" spans="3:12" x14ac:dyDescent="0.25">
      <c r="C23" s="10" t="s">
        <v>85</v>
      </c>
      <c r="D23" s="32" t="s">
        <v>27</v>
      </c>
      <c r="E23" s="10">
        <v>300</v>
      </c>
      <c r="F23" s="15">
        <v>750</v>
      </c>
      <c r="G23" s="15"/>
      <c r="H23" s="15"/>
      <c r="I23" s="10" t="s">
        <v>80</v>
      </c>
      <c r="J23" s="10" t="s">
        <v>43</v>
      </c>
      <c r="K23" s="15">
        <f t="shared" si="0"/>
        <v>225000</v>
      </c>
      <c r="L23" s="11">
        <v>45127</v>
      </c>
    </row>
    <row r="24" spans="3:12" x14ac:dyDescent="0.25">
      <c r="C24" s="10" t="s">
        <v>88</v>
      </c>
      <c r="D24" s="32" t="s">
        <v>27</v>
      </c>
      <c r="E24" s="10">
        <v>500</v>
      </c>
      <c r="F24" s="15">
        <v>750</v>
      </c>
      <c r="G24" s="15"/>
      <c r="H24" s="15"/>
      <c r="I24" s="10" t="s">
        <v>80</v>
      </c>
      <c r="J24" s="10" t="s">
        <v>43</v>
      </c>
      <c r="K24" s="15">
        <f t="shared" si="0"/>
        <v>375000</v>
      </c>
      <c r="L24" s="11">
        <v>45127</v>
      </c>
    </row>
    <row r="25" spans="3:12" x14ac:dyDescent="0.25">
      <c r="C25" s="10" t="s">
        <v>53</v>
      </c>
      <c r="D25" s="32" t="s">
        <v>27</v>
      </c>
      <c r="E25" s="10">
        <v>400</v>
      </c>
      <c r="F25" s="15">
        <v>750</v>
      </c>
      <c r="G25" s="15"/>
      <c r="H25" s="15"/>
      <c r="I25" s="10" t="s">
        <v>80</v>
      </c>
      <c r="J25" s="10" t="s">
        <v>43</v>
      </c>
      <c r="K25" s="15">
        <f t="shared" si="0"/>
        <v>300000</v>
      </c>
      <c r="L25" s="11">
        <v>45127</v>
      </c>
    </row>
    <row r="26" spans="3:12" x14ac:dyDescent="0.25">
      <c r="C26" s="10" t="s">
        <v>76</v>
      </c>
      <c r="D26" s="32" t="s">
        <v>27</v>
      </c>
      <c r="E26" s="10">
        <v>400</v>
      </c>
      <c r="F26" s="15">
        <v>750</v>
      </c>
      <c r="G26" s="15"/>
      <c r="H26" s="15"/>
      <c r="I26" s="10" t="s">
        <v>80</v>
      </c>
      <c r="J26" s="10" t="s">
        <v>43</v>
      </c>
      <c r="K26" s="15">
        <f t="shared" si="0"/>
        <v>300000</v>
      </c>
      <c r="L26" s="11">
        <v>45127</v>
      </c>
    </row>
    <row r="27" spans="3:12" x14ac:dyDescent="0.25">
      <c r="C27" s="10" t="s">
        <v>73</v>
      </c>
      <c r="D27" s="32" t="s">
        <v>27</v>
      </c>
      <c r="E27" s="10">
        <v>500</v>
      </c>
      <c r="F27" s="15">
        <v>750</v>
      </c>
      <c r="G27" s="15"/>
      <c r="H27" s="15"/>
      <c r="I27" s="10" t="s">
        <v>80</v>
      </c>
      <c r="J27" s="10" t="s">
        <v>43</v>
      </c>
      <c r="K27" s="15">
        <f t="shared" si="0"/>
        <v>375000</v>
      </c>
      <c r="L27" s="11">
        <v>45127</v>
      </c>
    </row>
    <row r="28" spans="3:12" x14ac:dyDescent="0.25">
      <c r="C28" s="10" t="s">
        <v>50</v>
      </c>
      <c r="D28" s="32" t="s">
        <v>27</v>
      </c>
      <c r="E28" s="10">
        <v>300</v>
      </c>
      <c r="F28" s="15">
        <v>750</v>
      </c>
      <c r="G28" s="15"/>
      <c r="H28" s="15"/>
      <c r="I28" s="10" t="s">
        <v>80</v>
      </c>
      <c r="J28" s="10" t="s">
        <v>43</v>
      </c>
      <c r="K28" s="15">
        <f t="shared" si="0"/>
        <v>225000</v>
      </c>
      <c r="L28" s="11">
        <v>45127</v>
      </c>
    </row>
    <row r="29" spans="3:12" x14ac:dyDescent="0.25">
      <c r="C29" s="10" t="s">
        <v>90</v>
      </c>
      <c r="D29" s="32" t="s">
        <v>27</v>
      </c>
      <c r="E29" s="10">
        <v>300</v>
      </c>
      <c r="F29" s="15">
        <v>700</v>
      </c>
      <c r="G29" s="15"/>
      <c r="H29" s="15"/>
      <c r="I29" s="10" t="s">
        <v>80</v>
      </c>
      <c r="J29" s="10" t="s">
        <v>43</v>
      </c>
      <c r="K29" s="15">
        <f t="shared" si="0"/>
        <v>210000</v>
      </c>
      <c r="L29" s="11">
        <v>45127</v>
      </c>
    </row>
    <row r="30" spans="3:12" x14ac:dyDescent="0.25">
      <c r="C30" s="10" t="s">
        <v>91</v>
      </c>
      <c r="D30" s="32" t="s">
        <v>27</v>
      </c>
      <c r="E30" s="10">
        <v>400</v>
      </c>
      <c r="F30" s="15">
        <v>700</v>
      </c>
      <c r="G30" s="15"/>
      <c r="H30" s="15"/>
      <c r="I30" s="10" t="s">
        <v>80</v>
      </c>
      <c r="J30" s="10" t="s">
        <v>43</v>
      </c>
      <c r="K30" s="15">
        <f t="shared" si="0"/>
        <v>280000</v>
      </c>
      <c r="L30" s="11">
        <v>45127</v>
      </c>
    </row>
    <row r="31" spans="3:12" x14ac:dyDescent="0.25">
      <c r="C31" s="10" t="s">
        <v>44</v>
      </c>
      <c r="D31" s="32" t="s">
        <v>27</v>
      </c>
      <c r="E31" s="10">
        <v>400</v>
      </c>
      <c r="F31" s="15">
        <v>700</v>
      </c>
      <c r="G31" s="15"/>
      <c r="H31" s="15"/>
      <c r="I31" s="10" t="s">
        <v>80</v>
      </c>
      <c r="J31" s="10" t="s">
        <v>43</v>
      </c>
      <c r="K31" s="15">
        <f t="shared" si="0"/>
        <v>280000</v>
      </c>
      <c r="L31" s="11">
        <v>45127</v>
      </c>
    </row>
    <row r="32" spans="3:12" x14ac:dyDescent="0.25">
      <c r="C32" s="10" t="s">
        <v>74</v>
      </c>
      <c r="D32" s="32" t="s">
        <v>27</v>
      </c>
      <c r="E32" s="10">
        <v>400</v>
      </c>
      <c r="F32" s="15">
        <v>750</v>
      </c>
      <c r="G32" s="15"/>
      <c r="H32" s="15"/>
      <c r="I32" s="10" t="s">
        <v>80</v>
      </c>
      <c r="J32" s="10" t="s">
        <v>43</v>
      </c>
      <c r="K32" s="15">
        <f t="shared" si="0"/>
        <v>300000</v>
      </c>
      <c r="L32" s="11">
        <v>45127</v>
      </c>
    </row>
    <row r="33" spans="3:12" x14ac:dyDescent="0.25">
      <c r="C33" s="10" t="s">
        <v>89</v>
      </c>
      <c r="D33" s="32" t="s">
        <v>27</v>
      </c>
      <c r="E33" s="10">
        <v>300</v>
      </c>
      <c r="F33" s="15">
        <v>700</v>
      </c>
      <c r="G33" s="15"/>
      <c r="H33" s="15"/>
      <c r="I33" s="10" t="s">
        <v>80</v>
      </c>
      <c r="J33" s="10" t="s">
        <v>43</v>
      </c>
      <c r="K33" s="15">
        <f t="shared" si="0"/>
        <v>210000</v>
      </c>
      <c r="L33" s="11">
        <v>45127</v>
      </c>
    </row>
    <row r="34" spans="3:12" x14ac:dyDescent="0.25">
      <c r="C34" s="10" t="s">
        <v>47</v>
      </c>
      <c r="D34" s="32" t="s">
        <v>27</v>
      </c>
      <c r="E34" s="10">
        <v>250</v>
      </c>
      <c r="F34" s="15">
        <v>750</v>
      </c>
      <c r="G34" s="15"/>
      <c r="H34" s="15"/>
      <c r="I34" s="10" t="s">
        <v>80</v>
      </c>
      <c r="J34" s="10" t="s">
        <v>43</v>
      </c>
      <c r="K34" s="15">
        <f t="shared" si="0"/>
        <v>187500</v>
      </c>
      <c r="L34" s="11">
        <v>45127</v>
      </c>
    </row>
    <row r="35" spans="3:12" x14ac:dyDescent="0.25">
      <c r="C35" s="10" t="s">
        <v>49</v>
      </c>
      <c r="D35" s="32" t="s">
        <v>27</v>
      </c>
      <c r="E35" s="10">
        <v>250</v>
      </c>
      <c r="F35" s="15">
        <v>750</v>
      </c>
      <c r="G35" s="15"/>
      <c r="H35" s="15"/>
      <c r="I35" s="10" t="s">
        <v>80</v>
      </c>
      <c r="J35" s="10" t="s">
        <v>43</v>
      </c>
      <c r="K35" s="15">
        <f t="shared" si="0"/>
        <v>187500</v>
      </c>
      <c r="L35" s="11">
        <v>45127</v>
      </c>
    </row>
    <row r="36" spans="3:12" x14ac:dyDescent="0.25">
      <c r="C36" s="10" t="s">
        <v>48</v>
      </c>
      <c r="D36" s="32" t="s">
        <v>27</v>
      </c>
      <c r="E36" s="10">
        <v>250</v>
      </c>
      <c r="F36" s="15">
        <v>700</v>
      </c>
      <c r="G36" s="15"/>
      <c r="H36" s="15"/>
      <c r="I36" s="10" t="s">
        <v>80</v>
      </c>
      <c r="J36" s="10" t="s">
        <v>43</v>
      </c>
      <c r="K36" s="15">
        <f t="shared" si="0"/>
        <v>175000</v>
      </c>
      <c r="L36" s="11">
        <v>45127</v>
      </c>
    </row>
    <row r="37" spans="3:12" x14ac:dyDescent="0.25">
      <c r="C37" s="10" t="s">
        <v>45</v>
      </c>
      <c r="D37" s="32" t="s">
        <v>27</v>
      </c>
      <c r="E37" s="10">
        <v>250</v>
      </c>
      <c r="F37" s="15">
        <v>750</v>
      </c>
      <c r="G37" s="15"/>
      <c r="H37" s="15"/>
      <c r="I37" s="10" t="s">
        <v>80</v>
      </c>
      <c r="J37" s="10" t="s">
        <v>43</v>
      </c>
      <c r="K37" s="15">
        <f t="shared" si="0"/>
        <v>187500</v>
      </c>
      <c r="L37" s="11">
        <v>45127</v>
      </c>
    </row>
    <row r="38" spans="3:12" x14ac:dyDescent="0.25">
      <c r="C38" s="10" t="s">
        <v>46</v>
      </c>
      <c r="D38" s="32" t="s">
        <v>27</v>
      </c>
      <c r="E38" s="10">
        <v>250</v>
      </c>
      <c r="F38" s="15">
        <v>700</v>
      </c>
      <c r="G38" s="15"/>
      <c r="H38" s="15"/>
      <c r="I38" s="10" t="s">
        <v>80</v>
      </c>
      <c r="J38" s="10" t="s">
        <v>43</v>
      </c>
      <c r="K38" s="15">
        <f t="shared" si="0"/>
        <v>175000</v>
      </c>
      <c r="L38" s="11">
        <v>45127</v>
      </c>
    </row>
    <row r="39" spans="3:12" x14ac:dyDescent="0.25">
      <c r="C39" s="10" t="s">
        <v>51</v>
      </c>
      <c r="D39" s="32" t="s">
        <v>27</v>
      </c>
      <c r="E39" s="10">
        <v>250</v>
      </c>
      <c r="F39" s="15">
        <v>750</v>
      </c>
      <c r="G39" s="15"/>
      <c r="H39" s="15"/>
      <c r="I39" s="10" t="s">
        <v>80</v>
      </c>
      <c r="J39" s="10" t="s">
        <v>43</v>
      </c>
      <c r="K39" s="15">
        <f t="shared" si="0"/>
        <v>187500</v>
      </c>
      <c r="L39" s="11">
        <v>45127</v>
      </c>
    </row>
    <row r="40" spans="3:12" x14ac:dyDescent="0.25"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3:12" x14ac:dyDescent="0.25"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3:12" ht="15.75" x14ac:dyDescent="0.25">
      <c r="C42" s="10"/>
      <c r="D42" s="35" t="s">
        <v>103</v>
      </c>
      <c r="E42" s="34">
        <f>E2+E3+E4+E5+E6+E7+E8+E10+E9+E11+E12+E13+E14+E15+E16+E17+E18+E19+E20+E21+E22+E23+E24+E25+E26+E27+E28+E29+E30+E31+E32+E33+E34+E35+E36+E37+E38+E39</f>
        <v>15100</v>
      </c>
      <c r="F42" s="10"/>
      <c r="G42" s="10"/>
      <c r="H42" s="10"/>
      <c r="I42" s="10"/>
      <c r="J42" s="34" t="s">
        <v>104</v>
      </c>
      <c r="K42" s="36">
        <f>11180000</f>
        <v>11180000</v>
      </c>
      <c r="L42" s="10"/>
    </row>
    <row r="43" spans="3:12" x14ac:dyDescent="0.25"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3:12" x14ac:dyDescent="0.25">
      <c r="C44" s="112"/>
      <c r="D44" s="112"/>
      <c r="E44" s="112"/>
      <c r="F44" s="112"/>
      <c r="G44" s="112"/>
      <c r="H44" s="112"/>
      <c r="I44" s="112"/>
      <c r="J44" s="34"/>
      <c r="K44" s="36"/>
      <c r="L44" s="112"/>
    </row>
    <row r="45" spans="3:12" ht="18.75" x14ac:dyDescent="0.25">
      <c r="C45" s="16" t="s">
        <v>41</v>
      </c>
      <c r="D45" s="16" t="s">
        <v>1</v>
      </c>
      <c r="E45" s="16" t="s">
        <v>79</v>
      </c>
      <c r="F45" s="16" t="s">
        <v>5</v>
      </c>
      <c r="G45" s="16"/>
      <c r="H45" s="16"/>
      <c r="I45" s="16" t="s">
        <v>24</v>
      </c>
      <c r="J45" s="16" t="s">
        <v>42</v>
      </c>
      <c r="K45" s="16" t="s">
        <v>28</v>
      </c>
      <c r="L45" s="16" t="s">
        <v>9</v>
      </c>
    </row>
    <row r="46" spans="3:12" x14ac:dyDescent="0.25">
      <c r="C46" s="10" t="s">
        <v>75</v>
      </c>
      <c r="D46" s="32" t="s">
        <v>27</v>
      </c>
      <c r="E46" s="10">
        <v>300</v>
      </c>
      <c r="F46" s="15">
        <v>750</v>
      </c>
      <c r="G46" s="15"/>
      <c r="H46" s="15"/>
      <c r="I46" s="10" t="s">
        <v>117</v>
      </c>
      <c r="J46" s="58" t="s">
        <v>255</v>
      </c>
      <c r="K46" s="15">
        <f t="shared" ref="K46:K63" si="1">E46*F46</f>
        <v>225000</v>
      </c>
      <c r="L46" s="10"/>
    </row>
    <row r="47" spans="3:12" x14ac:dyDescent="0.25">
      <c r="C47" s="10" t="s">
        <v>72</v>
      </c>
      <c r="D47" s="32" t="s">
        <v>27</v>
      </c>
      <c r="E47" s="10">
        <v>250</v>
      </c>
      <c r="F47" s="15">
        <v>750</v>
      </c>
      <c r="G47" s="15"/>
      <c r="H47" s="15"/>
      <c r="I47" s="10" t="s">
        <v>117</v>
      </c>
      <c r="J47" s="58" t="s">
        <v>255</v>
      </c>
      <c r="K47" s="15">
        <f t="shared" si="1"/>
        <v>187500</v>
      </c>
      <c r="L47" s="10"/>
    </row>
    <row r="48" spans="3:12" x14ac:dyDescent="0.25">
      <c r="C48" s="10" t="s">
        <v>86</v>
      </c>
      <c r="D48" s="32" t="s">
        <v>27</v>
      </c>
      <c r="E48" s="10">
        <v>250</v>
      </c>
      <c r="F48" s="15">
        <v>750</v>
      </c>
      <c r="G48" s="15"/>
      <c r="H48" s="15"/>
      <c r="I48" s="10" t="s">
        <v>117</v>
      </c>
      <c r="J48" s="58" t="s">
        <v>255</v>
      </c>
      <c r="K48" s="15">
        <f t="shared" si="1"/>
        <v>187500</v>
      </c>
      <c r="L48" s="10"/>
    </row>
    <row r="49" spans="3:12" x14ac:dyDescent="0.25">
      <c r="C49" s="10" t="s">
        <v>76</v>
      </c>
      <c r="D49" s="32" t="s">
        <v>27</v>
      </c>
      <c r="E49" s="10">
        <v>250</v>
      </c>
      <c r="F49" s="15">
        <v>750</v>
      </c>
      <c r="G49" s="15"/>
      <c r="H49" s="15"/>
      <c r="I49" s="10" t="s">
        <v>117</v>
      </c>
      <c r="J49" s="58" t="s">
        <v>255</v>
      </c>
      <c r="K49" s="15">
        <f t="shared" si="1"/>
        <v>187500</v>
      </c>
      <c r="L49" s="10"/>
    </row>
    <row r="50" spans="3:12" x14ac:dyDescent="0.25">
      <c r="C50" s="10" t="s">
        <v>53</v>
      </c>
      <c r="D50" s="32" t="s">
        <v>27</v>
      </c>
      <c r="E50" s="10">
        <v>250</v>
      </c>
      <c r="F50" s="15">
        <v>750</v>
      </c>
      <c r="G50" s="15"/>
      <c r="H50" s="15"/>
      <c r="I50" s="10" t="s">
        <v>117</v>
      </c>
      <c r="J50" s="58" t="s">
        <v>255</v>
      </c>
      <c r="K50" s="15">
        <f t="shared" si="1"/>
        <v>187500</v>
      </c>
      <c r="L50" s="10"/>
    </row>
    <row r="51" spans="3:12" x14ac:dyDescent="0.25">
      <c r="C51" s="10" t="s">
        <v>85</v>
      </c>
      <c r="D51" s="32" t="s">
        <v>27</v>
      </c>
      <c r="E51" s="10">
        <v>250</v>
      </c>
      <c r="F51" s="15">
        <v>750</v>
      </c>
      <c r="G51" s="15"/>
      <c r="H51" s="15"/>
      <c r="I51" s="10" t="s">
        <v>117</v>
      </c>
      <c r="J51" s="58" t="s">
        <v>255</v>
      </c>
      <c r="K51" s="15">
        <f t="shared" si="1"/>
        <v>187500</v>
      </c>
      <c r="L51" s="10"/>
    </row>
    <row r="52" spans="3:12" x14ac:dyDescent="0.25">
      <c r="C52" s="10" t="s">
        <v>54</v>
      </c>
      <c r="D52" s="32" t="s">
        <v>27</v>
      </c>
      <c r="E52" s="10">
        <v>250</v>
      </c>
      <c r="F52" s="15">
        <v>750</v>
      </c>
      <c r="G52" s="15"/>
      <c r="H52" s="15"/>
      <c r="I52" s="10" t="s">
        <v>117</v>
      </c>
      <c r="J52" s="58" t="s">
        <v>255</v>
      </c>
      <c r="K52" s="15">
        <f t="shared" si="1"/>
        <v>187500</v>
      </c>
      <c r="L52" s="10"/>
    </row>
    <row r="53" spans="3:12" x14ac:dyDescent="0.25">
      <c r="C53" s="10" t="s">
        <v>88</v>
      </c>
      <c r="D53" s="32" t="s">
        <v>27</v>
      </c>
      <c r="E53" s="10">
        <v>250</v>
      </c>
      <c r="F53" s="15">
        <v>750</v>
      </c>
      <c r="G53" s="15"/>
      <c r="H53" s="15"/>
      <c r="I53" s="10" t="s">
        <v>117</v>
      </c>
      <c r="J53" s="58" t="s">
        <v>255</v>
      </c>
      <c r="K53" s="15">
        <f t="shared" si="1"/>
        <v>187500</v>
      </c>
      <c r="L53" s="11">
        <v>45232</v>
      </c>
    </row>
    <row r="54" spans="3:12" x14ac:dyDescent="0.25">
      <c r="C54" s="10" t="s">
        <v>50</v>
      </c>
      <c r="D54" s="32" t="s">
        <v>27</v>
      </c>
      <c r="E54" s="10">
        <v>250</v>
      </c>
      <c r="F54" s="15">
        <v>750</v>
      </c>
      <c r="G54" s="15"/>
      <c r="H54" s="15"/>
      <c r="I54" s="10" t="s">
        <v>117</v>
      </c>
      <c r="J54" s="58" t="s">
        <v>255</v>
      </c>
      <c r="K54" s="15">
        <f t="shared" si="1"/>
        <v>187500</v>
      </c>
      <c r="L54" s="11">
        <v>45232</v>
      </c>
    </row>
    <row r="55" spans="3:12" x14ac:dyDescent="0.25">
      <c r="C55" s="10" t="s">
        <v>74</v>
      </c>
      <c r="D55" s="32" t="s">
        <v>27</v>
      </c>
      <c r="E55" s="10">
        <v>250</v>
      </c>
      <c r="F55" s="15">
        <v>750</v>
      </c>
      <c r="G55" s="15"/>
      <c r="H55" s="15"/>
      <c r="I55" s="10" t="s">
        <v>117</v>
      </c>
      <c r="J55" s="58" t="s">
        <v>255</v>
      </c>
      <c r="K55" s="15">
        <f t="shared" si="1"/>
        <v>187500</v>
      </c>
      <c r="L55" s="11">
        <v>45232</v>
      </c>
    </row>
    <row r="56" spans="3:12" x14ac:dyDescent="0.25">
      <c r="C56" s="10" t="s">
        <v>91</v>
      </c>
      <c r="D56" s="32" t="s">
        <v>27</v>
      </c>
      <c r="E56" s="10">
        <v>250</v>
      </c>
      <c r="F56" s="15">
        <v>750</v>
      </c>
      <c r="G56" s="15"/>
      <c r="H56" s="15"/>
      <c r="I56" s="10" t="s">
        <v>117</v>
      </c>
      <c r="J56" s="58" t="s">
        <v>255</v>
      </c>
      <c r="K56" s="15">
        <f t="shared" si="1"/>
        <v>187500</v>
      </c>
      <c r="L56" s="11">
        <v>45232</v>
      </c>
    </row>
    <row r="57" spans="3:12" x14ac:dyDescent="0.25">
      <c r="C57" s="33" t="s">
        <v>73</v>
      </c>
      <c r="D57" s="32" t="s">
        <v>27</v>
      </c>
      <c r="E57" s="10">
        <v>250</v>
      </c>
      <c r="F57" s="15">
        <v>750</v>
      </c>
      <c r="G57" s="15"/>
      <c r="H57" s="15"/>
      <c r="I57" s="10" t="s">
        <v>117</v>
      </c>
      <c r="J57" s="58" t="s">
        <v>255</v>
      </c>
      <c r="K57" s="15">
        <f t="shared" si="1"/>
        <v>187500</v>
      </c>
      <c r="L57" s="11">
        <v>45232</v>
      </c>
    </row>
    <row r="58" spans="3:12" x14ac:dyDescent="0.25">
      <c r="C58" s="33" t="s">
        <v>47</v>
      </c>
      <c r="D58" s="32" t="s">
        <v>27</v>
      </c>
      <c r="E58" s="33">
        <v>200</v>
      </c>
      <c r="F58" s="15">
        <v>750</v>
      </c>
      <c r="G58" s="15"/>
      <c r="H58" s="15"/>
      <c r="I58" s="10" t="s">
        <v>117</v>
      </c>
      <c r="J58" s="58" t="s">
        <v>255</v>
      </c>
      <c r="K58" s="15">
        <f t="shared" si="1"/>
        <v>150000</v>
      </c>
      <c r="L58" s="11">
        <v>45232</v>
      </c>
    </row>
    <row r="59" spans="3:12" x14ac:dyDescent="0.25">
      <c r="C59" s="33" t="s">
        <v>49</v>
      </c>
      <c r="D59" s="32" t="s">
        <v>27</v>
      </c>
      <c r="E59" s="33">
        <v>200</v>
      </c>
      <c r="F59" s="15">
        <v>750</v>
      </c>
      <c r="G59" s="15"/>
      <c r="H59" s="15"/>
      <c r="I59" s="10" t="s">
        <v>117</v>
      </c>
      <c r="J59" s="58" t="s">
        <v>255</v>
      </c>
      <c r="K59" s="15">
        <f t="shared" si="1"/>
        <v>150000</v>
      </c>
      <c r="L59" s="11">
        <v>45232</v>
      </c>
    </row>
    <row r="60" spans="3:12" x14ac:dyDescent="0.25">
      <c r="C60" s="33" t="s">
        <v>45</v>
      </c>
      <c r="D60" s="32" t="s">
        <v>27</v>
      </c>
      <c r="E60" s="33">
        <v>200</v>
      </c>
      <c r="F60" s="15">
        <v>750</v>
      </c>
      <c r="G60" s="15"/>
      <c r="H60" s="15"/>
      <c r="I60" s="10" t="s">
        <v>117</v>
      </c>
      <c r="J60" s="58" t="s">
        <v>255</v>
      </c>
      <c r="K60" s="15">
        <f t="shared" si="1"/>
        <v>150000</v>
      </c>
      <c r="L60" s="11">
        <v>45232</v>
      </c>
    </row>
    <row r="61" spans="3:12" x14ac:dyDescent="0.25">
      <c r="C61" s="33" t="s">
        <v>51</v>
      </c>
      <c r="D61" s="32" t="s">
        <v>27</v>
      </c>
      <c r="E61" s="33">
        <v>200</v>
      </c>
      <c r="F61" s="15">
        <v>750</v>
      </c>
      <c r="G61" s="15"/>
      <c r="H61" s="15"/>
      <c r="I61" s="10" t="s">
        <v>117</v>
      </c>
      <c r="J61" s="58" t="s">
        <v>255</v>
      </c>
      <c r="K61" s="15">
        <f t="shared" si="1"/>
        <v>150000</v>
      </c>
      <c r="L61" s="11">
        <v>45232</v>
      </c>
    </row>
    <row r="62" spans="3:12" x14ac:dyDescent="0.25">
      <c r="C62" s="33" t="s">
        <v>46</v>
      </c>
      <c r="D62" s="32" t="s">
        <v>27</v>
      </c>
      <c r="E62" s="33">
        <v>200</v>
      </c>
      <c r="F62" s="15">
        <v>750</v>
      </c>
      <c r="G62" s="15"/>
      <c r="H62" s="15"/>
      <c r="I62" s="10" t="s">
        <v>117</v>
      </c>
      <c r="J62" s="58" t="s">
        <v>255</v>
      </c>
      <c r="K62" s="15">
        <f t="shared" si="1"/>
        <v>150000</v>
      </c>
      <c r="L62" s="11">
        <v>45232</v>
      </c>
    </row>
    <row r="63" spans="3:12" x14ac:dyDescent="0.25">
      <c r="C63" s="33" t="s">
        <v>258</v>
      </c>
      <c r="D63" s="32" t="s">
        <v>27</v>
      </c>
      <c r="E63" s="33">
        <v>200</v>
      </c>
      <c r="F63" s="15">
        <v>750</v>
      </c>
      <c r="G63" s="15"/>
      <c r="H63" s="15"/>
      <c r="I63" s="10" t="s">
        <v>117</v>
      </c>
      <c r="J63" s="58" t="s">
        <v>255</v>
      </c>
      <c r="K63" s="15">
        <f t="shared" si="1"/>
        <v>150000</v>
      </c>
      <c r="L63" s="11">
        <v>45232</v>
      </c>
    </row>
    <row r="64" spans="3:12" x14ac:dyDescent="0.25">
      <c r="C64" s="141"/>
      <c r="D64" s="142"/>
      <c r="E64" s="14"/>
      <c r="F64" s="126"/>
      <c r="G64" s="126"/>
      <c r="H64" s="126"/>
      <c r="I64" s="14"/>
      <c r="J64" s="143"/>
      <c r="K64" s="126"/>
      <c r="L64" s="14"/>
    </row>
    <row r="66" spans="3:12" x14ac:dyDescent="0.25">
      <c r="E66" s="34">
        <f>E46+E47+E48+E49+E50+E51+E52+E53+E54+E55+E56+E57+E58+E59+E60+E61+E63+E62</f>
        <v>4250</v>
      </c>
      <c r="J66" s="34" t="s">
        <v>107</v>
      </c>
      <c r="K66" s="36">
        <f>K46+K47+K48+K49+K50+K51+K52+K53+K54+K55+K56+K57+K58+K59+K60+K61+K62+K63</f>
        <v>3187500</v>
      </c>
    </row>
    <row r="69" spans="3:12" ht="18.75" x14ac:dyDescent="0.25">
      <c r="C69" s="16" t="s">
        <v>41</v>
      </c>
      <c r="D69" s="16" t="s">
        <v>1</v>
      </c>
      <c r="E69" s="16" t="s">
        <v>79</v>
      </c>
      <c r="F69" s="16" t="s">
        <v>5</v>
      </c>
      <c r="G69" s="16"/>
      <c r="H69" s="16"/>
      <c r="I69" s="16" t="s">
        <v>24</v>
      </c>
      <c r="J69" s="16" t="s">
        <v>42</v>
      </c>
      <c r="K69" s="16" t="s">
        <v>28</v>
      </c>
      <c r="L69" s="16" t="s">
        <v>9</v>
      </c>
    </row>
    <row r="70" spans="3:12" x14ac:dyDescent="0.25">
      <c r="C70" s="10" t="s">
        <v>72</v>
      </c>
      <c r="D70" s="32" t="s">
        <v>27</v>
      </c>
      <c r="E70" s="10">
        <v>250</v>
      </c>
      <c r="F70" s="15">
        <v>750</v>
      </c>
      <c r="G70" s="15"/>
      <c r="H70" s="15"/>
      <c r="I70" s="10"/>
      <c r="J70" s="58"/>
      <c r="K70" s="15">
        <f t="shared" ref="K70:K78" si="2">E70*F70</f>
        <v>187500</v>
      </c>
      <c r="L70" s="11">
        <v>45253</v>
      </c>
    </row>
    <row r="71" spans="3:12" x14ac:dyDescent="0.25">
      <c r="C71" s="10" t="s">
        <v>86</v>
      </c>
      <c r="D71" s="32" t="s">
        <v>27</v>
      </c>
      <c r="E71" s="10">
        <v>250</v>
      </c>
      <c r="F71" s="15">
        <v>750</v>
      </c>
      <c r="G71" s="15"/>
      <c r="H71" s="15"/>
      <c r="I71" s="10"/>
      <c r="J71" s="58"/>
      <c r="K71" s="15">
        <f t="shared" si="2"/>
        <v>187500</v>
      </c>
      <c r="L71" s="11">
        <v>45253</v>
      </c>
    </row>
    <row r="72" spans="3:12" x14ac:dyDescent="0.25">
      <c r="C72" s="10" t="s">
        <v>76</v>
      </c>
      <c r="D72" s="32" t="s">
        <v>27</v>
      </c>
      <c r="E72" s="10">
        <v>250</v>
      </c>
      <c r="F72" s="15">
        <v>750</v>
      </c>
      <c r="G72" s="15"/>
      <c r="H72" s="15"/>
      <c r="I72" s="10"/>
      <c r="J72" s="58"/>
      <c r="K72" s="15">
        <f t="shared" si="2"/>
        <v>187500</v>
      </c>
      <c r="L72" s="11">
        <v>45253</v>
      </c>
    </row>
    <row r="73" spans="3:12" x14ac:dyDescent="0.25">
      <c r="C73" s="10" t="s">
        <v>53</v>
      </c>
      <c r="D73" s="32" t="s">
        <v>27</v>
      </c>
      <c r="E73" s="10">
        <v>250</v>
      </c>
      <c r="F73" s="15">
        <v>750</v>
      </c>
      <c r="G73" s="15"/>
      <c r="H73" s="15"/>
      <c r="I73" s="10"/>
      <c r="J73" s="58"/>
      <c r="K73" s="15">
        <f t="shared" si="2"/>
        <v>187500</v>
      </c>
      <c r="L73" s="11">
        <v>45253</v>
      </c>
    </row>
    <row r="74" spans="3:12" x14ac:dyDescent="0.25">
      <c r="C74" s="10" t="s">
        <v>75</v>
      </c>
      <c r="D74" s="32" t="s">
        <v>27</v>
      </c>
      <c r="E74" s="10">
        <v>250</v>
      </c>
      <c r="F74" s="15">
        <v>750</v>
      </c>
      <c r="G74" s="15"/>
      <c r="H74" s="15"/>
      <c r="I74" s="10"/>
      <c r="J74" s="58"/>
      <c r="K74" s="15">
        <f t="shared" si="2"/>
        <v>187500</v>
      </c>
      <c r="L74" s="11">
        <v>45253</v>
      </c>
    </row>
    <row r="75" spans="3:12" x14ac:dyDescent="0.25">
      <c r="C75" s="10" t="s">
        <v>49</v>
      </c>
      <c r="D75" s="32" t="s">
        <v>27</v>
      </c>
      <c r="E75" s="10">
        <v>250</v>
      </c>
      <c r="F75" s="15">
        <v>750</v>
      </c>
      <c r="G75" s="15"/>
      <c r="H75" s="15"/>
      <c r="I75" s="10"/>
      <c r="J75" s="58"/>
      <c r="K75" s="15">
        <f t="shared" si="2"/>
        <v>187500</v>
      </c>
      <c r="L75" s="11">
        <v>45253</v>
      </c>
    </row>
    <row r="76" spans="3:12" x14ac:dyDescent="0.25">
      <c r="C76" s="10" t="s">
        <v>46</v>
      </c>
      <c r="D76" s="32" t="s">
        <v>27</v>
      </c>
      <c r="E76" s="10">
        <v>250</v>
      </c>
      <c r="F76" s="15">
        <v>750</v>
      </c>
      <c r="G76" s="15"/>
      <c r="H76" s="15"/>
      <c r="I76" s="10"/>
      <c r="J76" s="58"/>
      <c r="K76" s="15">
        <f t="shared" si="2"/>
        <v>187500</v>
      </c>
      <c r="L76" s="11">
        <v>45253</v>
      </c>
    </row>
    <row r="77" spans="3:12" x14ac:dyDescent="0.25">
      <c r="C77" s="10" t="s">
        <v>47</v>
      </c>
      <c r="D77" s="32" t="s">
        <v>27</v>
      </c>
      <c r="E77" s="10">
        <v>250</v>
      </c>
      <c r="F77" s="15">
        <v>750</v>
      </c>
      <c r="G77" s="15"/>
      <c r="H77" s="15"/>
      <c r="I77" s="10"/>
      <c r="J77" s="58"/>
      <c r="K77" s="15">
        <f t="shared" si="2"/>
        <v>187500</v>
      </c>
      <c r="L77" s="11">
        <v>45253</v>
      </c>
    </row>
    <row r="78" spans="3:12" x14ac:dyDescent="0.25">
      <c r="C78" s="10" t="s">
        <v>45</v>
      </c>
      <c r="D78" s="32" t="s">
        <v>27</v>
      </c>
      <c r="E78" s="10">
        <v>250</v>
      </c>
      <c r="F78" s="15">
        <v>750</v>
      </c>
      <c r="G78" s="15"/>
      <c r="H78" s="15"/>
      <c r="I78" s="10"/>
      <c r="J78" s="58"/>
      <c r="K78" s="15">
        <f t="shared" si="2"/>
        <v>187500</v>
      </c>
      <c r="L78" s="11">
        <v>45253</v>
      </c>
    </row>
    <row r="79" spans="3:12" x14ac:dyDescent="0.25">
      <c r="C79" s="10"/>
      <c r="D79" s="150"/>
      <c r="E79" s="10"/>
      <c r="F79" s="15"/>
      <c r="G79" s="15"/>
      <c r="H79" s="15"/>
      <c r="I79" s="10"/>
      <c r="J79" s="58"/>
      <c r="K79" s="15"/>
      <c r="L79" s="11"/>
    </row>
    <row r="80" spans="3:12" x14ac:dyDescent="0.25">
      <c r="C80" s="10"/>
      <c r="D80" s="150"/>
      <c r="E80" s="10"/>
      <c r="F80" s="15"/>
      <c r="G80" s="15"/>
      <c r="H80" s="15"/>
      <c r="I80" s="10"/>
      <c r="J80" s="58"/>
      <c r="K80" s="15"/>
      <c r="L80" s="11"/>
    </row>
    <row r="81" spans="2:15" x14ac:dyDescent="0.25">
      <c r="C81" s="33"/>
      <c r="D81" s="150"/>
      <c r="E81" s="10"/>
      <c r="F81" s="15"/>
      <c r="G81" s="15"/>
      <c r="H81" s="15"/>
      <c r="I81" s="10"/>
      <c r="J81" s="58"/>
      <c r="K81" s="15"/>
      <c r="L81" s="11"/>
    </row>
    <row r="82" spans="2:15" x14ac:dyDescent="0.25">
      <c r="C82" s="33"/>
      <c r="D82" s="150"/>
      <c r="E82" s="33"/>
      <c r="F82" s="15"/>
      <c r="G82" s="15"/>
      <c r="H82" s="15"/>
      <c r="I82" s="10"/>
      <c r="J82" s="58"/>
      <c r="K82" s="15"/>
      <c r="L82" s="11"/>
    </row>
    <row r="83" spans="2:15" x14ac:dyDescent="0.25">
      <c r="C83" s="33"/>
      <c r="D83" s="150"/>
      <c r="E83" s="33"/>
      <c r="F83" s="15"/>
      <c r="G83" s="15"/>
      <c r="H83" s="15"/>
      <c r="I83" s="10"/>
      <c r="J83" s="58"/>
      <c r="K83" s="15"/>
      <c r="L83" s="11"/>
    </row>
    <row r="84" spans="2:15" x14ac:dyDescent="0.25">
      <c r="C84" s="33"/>
      <c r="D84" s="150"/>
      <c r="E84" s="33"/>
      <c r="F84" s="15"/>
      <c r="G84" s="15"/>
      <c r="H84" s="15"/>
      <c r="I84" s="10"/>
      <c r="J84" s="58"/>
      <c r="K84" s="15"/>
      <c r="L84" s="11"/>
    </row>
    <row r="85" spans="2:15" x14ac:dyDescent="0.25">
      <c r="C85" s="33"/>
      <c r="D85" s="150"/>
      <c r="E85" s="33"/>
      <c r="F85" s="15"/>
      <c r="G85" s="15"/>
      <c r="H85" s="15"/>
      <c r="I85" s="10"/>
      <c r="J85" s="58"/>
      <c r="K85" s="15"/>
      <c r="L85" s="11"/>
    </row>
    <row r="86" spans="2:15" x14ac:dyDescent="0.25">
      <c r="C86" s="33"/>
      <c r="D86" s="150"/>
      <c r="E86" s="33"/>
      <c r="F86" s="15"/>
      <c r="G86" s="15"/>
      <c r="H86" s="15"/>
      <c r="I86" s="10"/>
      <c r="J86" s="58"/>
      <c r="K86" s="15"/>
      <c r="L86" s="11"/>
    </row>
    <row r="87" spans="2:15" x14ac:dyDescent="0.25">
      <c r="C87" s="33"/>
      <c r="D87" s="150"/>
      <c r="E87" s="33"/>
      <c r="F87" s="15"/>
      <c r="G87" s="15"/>
      <c r="H87" s="15"/>
      <c r="I87" s="10"/>
      <c r="J87" s="58"/>
      <c r="K87" s="15"/>
      <c r="L87" s="11"/>
    </row>
    <row r="88" spans="2:15" x14ac:dyDescent="0.25">
      <c r="C88" s="141"/>
      <c r="D88" s="160"/>
      <c r="E88" s="14"/>
      <c r="F88" s="126"/>
      <c r="G88" s="126"/>
      <c r="H88" s="126"/>
      <c r="I88" s="14"/>
      <c r="J88" s="143"/>
      <c r="K88" s="126"/>
      <c r="L88" s="14"/>
    </row>
    <row r="90" spans="2:15" x14ac:dyDescent="0.25">
      <c r="E90" s="34">
        <f>E70+E71+E72+E73+E74+E75+E76+E77+E78+E79+E80+E81+E82+E83+E84+E85+E87+E86</f>
        <v>2250</v>
      </c>
      <c r="J90" s="34" t="s">
        <v>107</v>
      </c>
      <c r="K90" s="36">
        <f>K70+K71+K72+K73+K74+K75+K76+K77+K78+K79+K80+K81+K82+K83+K84+K85+K86+K87</f>
        <v>1687500</v>
      </c>
    </row>
    <row r="94" spans="2:15" ht="15" customHeight="1" x14ac:dyDescent="0.25">
      <c r="B94" s="440" t="s">
        <v>329</v>
      </c>
      <c r="C94" s="440" t="s">
        <v>0</v>
      </c>
      <c r="D94" s="445"/>
      <c r="E94" s="440" t="s">
        <v>2</v>
      </c>
      <c r="F94" s="445"/>
      <c r="G94" s="440" t="s">
        <v>3</v>
      </c>
      <c r="H94" s="445"/>
      <c r="I94" s="440" t="s">
        <v>304</v>
      </c>
      <c r="J94" s="445"/>
      <c r="K94" s="440" t="s">
        <v>107</v>
      </c>
      <c r="L94" s="445"/>
      <c r="M94" s="452"/>
      <c r="N94" s="452"/>
      <c r="O94" s="14"/>
    </row>
    <row r="95" spans="2:15" ht="15" customHeight="1" x14ac:dyDescent="0.25">
      <c r="B95" s="441"/>
      <c r="C95" s="441"/>
      <c r="D95" s="451"/>
      <c r="E95" s="441"/>
      <c r="F95" s="451"/>
      <c r="G95" s="441"/>
      <c r="H95" s="451"/>
      <c r="I95" s="441"/>
      <c r="J95" s="451"/>
      <c r="K95" s="441"/>
      <c r="L95" s="451"/>
      <c r="M95" s="452"/>
      <c r="N95" s="452"/>
      <c r="O95" s="14"/>
    </row>
    <row r="96" spans="2:15" x14ac:dyDescent="0.25">
      <c r="B96" s="183">
        <v>1</v>
      </c>
      <c r="C96" s="438" t="s">
        <v>302</v>
      </c>
      <c r="D96" s="439"/>
      <c r="E96" s="450">
        <v>45000</v>
      </c>
      <c r="F96" s="439"/>
      <c r="G96" s="438">
        <v>205</v>
      </c>
      <c r="H96" s="439"/>
      <c r="I96" s="443">
        <v>45</v>
      </c>
      <c r="J96" s="444"/>
      <c r="K96" s="442">
        <f>E96*I96</f>
        <v>2025000</v>
      </c>
      <c r="L96" s="439"/>
      <c r="M96" s="427"/>
      <c r="N96" s="427"/>
      <c r="O96" s="14"/>
    </row>
    <row r="97" spans="2:15" x14ac:dyDescent="0.25">
      <c r="B97" s="183">
        <v>2</v>
      </c>
      <c r="C97" s="438" t="s">
        <v>136</v>
      </c>
      <c r="D97" s="439"/>
      <c r="E97" s="450">
        <v>45000</v>
      </c>
      <c r="F97" s="439"/>
      <c r="G97" s="438">
        <v>80</v>
      </c>
      <c r="H97" s="439"/>
      <c r="I97" s="443">
        <v>45</v>
      </c>
      <c r="J97" s="444"/>
      <c r="K97" s="442">
        <f t="shared" ref="K97:K118" si="3">E97*I97</f>
        <v>2025000</v>
      </c>
      <c r="L97" s="439"/>
      <c r="M97" s="14"/>
      <c r="N97" s="14"/>
      <c r="O97" s="14"/>
    </row>
    <row r="98" spans="2:15" x14ac:dyDescent="0.25">
      <c r="B98" s="183">
        <v>3</v>
      </c>
      <c r="C98" s="438" t="s">
        <v>299</v>
      </c>
      <c r="D98" s="439"/>
      <c r="E98" s="450">
        <v>45000</v>
      </c>
      <c r="F98" s="439"/>
      <c r="G98" s="438">
        <v>100</v>
      </c>
      <c r="H98" s="439"/>
      <c r="I98" s="443">
        <v>45</v>
      </c>
      <c r="J98" s="444"/>
      <c r="K98" s="442">
        <f t="shared" si="3"/>
        <v>2025000</v>
      </c>
      <c r="L98" s="439"/>
      <c r="M98" s="14"/>
      <c r="N98" s="14"/>
      <c r="O98" s="14"/>
    </row>
    <row r="99" spans="2:15" x14ac:dyDescent="0.25">
      <c r="B99" s="183">
        <v>4</v>
      </c>
      <c r="C99" s="438" t="s">
        <v>300</v>
      </c>
      <c r="D99" s="439"/>
      <c r="E99" s="450">
        <v>45000</v>
      </c>
      <c r="F99" s="439"/>
      <c r="G99" s="438">
        <v>190</v>
      </c>
      <c r="H99" s="439"/>
      <c r="I99" s="443">
        <v>45</v>
      </c>
      <c r="J99" s="444"/>
      <c r="K99" s="442">
        <f t="shared" si="3"/>
        <v>2025000</v>
      </c>
      <c r="L99" s="439"/>
      <c r="M99" s="14"/>
      <c r="N99" s="14"/>
      <c r="O99" s="14"/>
    </row>
    <row r="100" spans="2:15" x14ac:dyDescent="0.25">
      <c r="B100" s="183">
        <v>5</v>
      </c>
      <c r="C100" s="438" t="s">
        <v>187</v>
      </c>
      <c r="D100" s="439"/>
      <c r="E100" s="450">
        <v>45000</v>
      </c>
      <c r="F100" s="439"/>
      <c r="G100" s="438">
        <v>200</v>
      </c>
      <c r="H100" s="439"/>
      <c r="I100" s="443">
        <v>45</v>
      </c>
      <c r="J100" s="444"/>
      <c r="K100" s="442">
        <f t="shared" si="3"/>
        <v>2025000</v>
      </c>
      <c r="L100" s="439"/>
      <c r="M100" s="14"/>
      <c r="N100" s="14"/>
      <c r="O100" s="14"/>
    </row>
    <row r="101" spans="2:15" x14ac:dyDescent="0.25">
      <c r="B101" s="183">
        <v>6</v>
      </c>
      <c r="C101" s="438" t="s">
        <v>303</v>
      </c>
      <c r="D101" s="439"/>
      <c r="E101" s="450">
        <v>45000</v>
      </c>
      <c r="F101" s="439"/>
      <c r="G101" s="438">
        <v>80</v>
      </c>
      <c r="H101" s="439"/>
      <c r="I101" s="443">
        <v>45</v>
      </c>
      <c r="J101" s="444"/>
      <c r="K101" s="442">
        <f t="shared" si="3"/>
        <v>2025000</v>
      </c>
      <c r="L101" s="439"/>
      <c r="M101" s="14"/>
      <c r="N101" s="14"/>
      <c r="O101" s="14"/>
    </row>
    <row r="102" spans="2:15" x14ac:dyDescent="0.25">
      <c r="B102" s="183">
        <v>7</v>
      </c>
      <c r="C102" s="438" t="s">
        <v>283</v>
      </c>
      <c r="D102" s="439"/>
      <c r="E102" s="450">
        <v>45000</v>
      </c>
      <c r="F102" s="439"/>
      <c r="G102" s="438">
        <v>100</v>
      </c>
      <c r="H102" s="439"/>
      <c r="I102" s="443">
        <v>45</v>
      </c>
      <c r="J102" s="444"/>
      <c r="K102" s="442">
        <f t="shared" si="3"/>
        <v>2025000</v>
      </c>
      <c r="L102" s="439"/>
      <c r="M102" s="14"/>
      <c r="N102" s="14"/>
      <c r="O102" s="14"/>
    </row>
    <row r="103" spans="2:15" x14ac:dyDescent="0.25">
      <c r="B103" s="183">
        <v>8</v>
      </c>
      <c r="C103" s="438" t="s">
        <v>135</v>
      </c>
      <c r="D103" s="439"/>
      <c r="E103" s="450">
        <v>45000</v>
      </c>
      <c r="F103" s="439"/>
      <c r="G103" s="438">
        <v>150</v>
      </c>
      <c r="H103" s="439"/>
      <c r="I103" s="443">
        <v>45</v>
      </c>
      <c r="J103" s="444"/>
      <c r="K103" s="442">
        <f t="shared" si="3"/>
        <v>2025000</v>
      </c>
      <c r="L103" s="439"/>
      <c r="M103" s="14"/>
      <c r="N103" s="14"/>
      <c r="O103" s="14"/>
    </row>
    <row r="104" spans="2:15" x14ac:dyDescent="0.25">
      <c r="B104" s="183">
        <v>9</v>
      </c>
      <c r="C104" s="438" t="s">
        <v>219</v>
      </c>
      <c r="D104" s="439"/>
      <c r="E104" s="450">
        <v>45000</v>
      </c>
      <c r="F104" s="439"/>
      <c r="G104" s="438">
        <v>100</v>
      </c>
      <c r="H104" s="439"/>
      <c r="I104" s="443">
        <v>45</v>
      </c>
      <c r="J104" s="444"/>
      <c r="K104" s="442">
        <f t="shared" si="3"/>
        <v>2025000</v>
      </c>
      <c r="L104" s="439"/>
      <c r="M104" s="14"/>
      <c r="N104" s="14"/>
      <c r="O104" s="14"/>
    </row>
    <row r="105" spans="2:15" x14ac:dyDescent="0.25">
      <c r="B105" s="183">
        <v>10</v>
      </c>
      <c r="C105" s="438" t="s">
        <v>285</v>
      </c>
      <c r="D105" s="439"/>
      <c r="E105" s="450">
        <v>45000</v>
      </c>
      <c r="F105" s="439"/>
      <c r="G105" s="438">
        <v>175</v>
      </c>
      <c r="H105" s="439"/>
      <c r="I105" s="443">
        <v>45</v>
      </c>
      <c r="J105" s="444"/>
      <c r="K105" s="442">
        <f t="shared" si="3"/>
        <v>2025000</v>
      </c>
      <c r="L105" s="439"/>
      <c r="M105" s="14"/>
      <c r="N105" s="14"/>
      <c r="O105" s="14"/>
    </row>
    <row r="106" spans="2:15" x14ac:dyDescent="0.25">
      <c r="B106" s="183">
        <v>11</v>
      </c>
      <c r="C106" s="438" t="s">
        <v>216</v>
      </c>
      <c r="D106" s="439"/>
      <c r="E106" s="450">
        <v>45000</v>
      </c>
      <c r="F106" s="439"/>
      <c r="G106" s="438">
        <v>85</v>
      </c>
      <c r="H106" s="439"/>
      <c r="I106" s="443">
        <v>45</v>
      </c>
      <c r="J106" s="444"/>
      <c r="K106" s="442">
        <f t="shared" si="3"/>
        <v>2025000</v>
      </c>
      <c r="L106" s="439"/>
      <c r="M106" s="14"/>
      <c r="N106" s="14"/>
      <c r="O106" s="14"/>
    </row>
    <row r="107" spans="2:15" x14ac:dyDescent="0.25">
      <c r="B107" s="183">
        <v>12</v>
      </c>
      <c r="C107" s="438" t="s">
        <v>298</v>
      </c>
      <c r="D107" s="439"/>
      <c r="E107" s="450">
        <v>45000</v>
      </c>
      <c r="F107" s="439"/>
      <c r="G107" s="438">
        <v>150</v>
      </c>
      <c r="H107" s="439"/>
      <c r="I107" s="443">
        <v>45</v>
      </c>
      <c r="J107" s="444"/>
      <c r="K107" s="442">
        <f t="shared" si="3"/>
        <v>2025000</v>
      </c>
      <c r="L107" s="439"/>
      <c r="M107" s="14"/>
      <c r="N107" s="14"/>
      <c r="O107" s="14"/>
    </row>
    <row r="108" spans="2:15" x14ac:dyDescent="0.25">
      <c r="B108" s="183">
        <v>13</v>
      </c>
      <c r="C108" s="438" t="s">
        <v>129</v>
      </c>
      <c r="D108" s="439"/>
      <c r="E108" s="450">
        <v>45000</v>
      </c>
      <c r="F108" s="439"/>
      <c r="G108" s="438">
        <v>120</v>
      </c>
      <c r="H108" s="439"/>
      <c r="I108" s="443">
        <v>45</v>
      </c>
      <c r="J108" s="444"/>
      <c r="K108" s="442">
        <f t="shared" si="3"/>
        <v>2025000</v>
      </c>
      <c r="L108" s="439"/>
      <c r="M108" s="14"/>
      <c r="N108" s="14"/>
      <c r="O108" s="14"/>
    </row>
    <row r="109" spans="2:15" x14ac:dyDescent="0.25">
      <c r="B109" s="183">
        <v>14</v>
      </c>
      <c r="C109" s="438" t="s">
        <v>309</v>
      </c>
      <c r="D109" s="439"/>
      <c r="E109" s="450">
        <v>45000</v>
      </c>
      <c r="F109" s="439"/>
      <c r="G109" s="438">
        <v>120</v>
      </c>
      <c r="H109" s="439"/>
      <c r="I109" s="443">
        <v>45</v>
      </c>
      <c r="J109" s="444"/>
      <c r="K109" s="442">
        <f t="shared" si="3"/>
        <v>2025000</v>
      </c>
      <c r="L109" s="439"/>
      <c r="M109" s="14"/>
      <c r="N109" s="14"/>
      <c r="O109" s="14"/>
    </row>
    <row r="110" spans="2:15" x14ac:dyDescent="0.25">
      <c r="B110" s="183">
        <v>15</v>
      </c>
      <c r="C110" s="438" t="s">
        <v>310</v>
      </c>
      <c r="D110" s="439"/>
      <c r="E110" s="450">
        <v>45000</v>
      </c>
      <c r="F110" s="439"/>
      <c r="G110" s="438">
        <v>120</v>
      </c>
      <c r="H110" s="439"/>
      <c r="I110" s="443">
        <v>45</v>
      </c>
      <c r="J110" s="444"/>
      <c r="K110" s="442">
        <f t="shared" si="3"/>
        <v>2025000</v>
      </c>
      <c r="L110" s="439"/>
      <c r="M110" s="14"/>
      <c r="N110" s="14"/>
      <c r="O110" s="14"/>
    </row>
    <row r="111" spans="2:15" x14ac:dyDescent="0.25">
      <c r="B111" s="183">
        <v>16</v>
      </c>
      <c r="C111" s="438" t="s">
        <v>284</v>
      </c>
      <c r="D111" s="439"/>
      <c r="E111" s="450">
        <v>45000</v>
      </c>
      <c r="F111" s="439"/>
      <c r="G111" s="438">
        <v>100</v>
      </c>
      <c r="H111" s="439"/>
      <c r="I111" s="443">
        <v>45</v>
      </c>
      <c r="J111" s="444"/>
      <c r="K111" s="442">
        <f t="shared" si="3"/>
        <v>2025000</v>
      </c>
      <c r="L111" s="439"/>
      <c r="M111" s="14"/>
      <c r="N111" s="14"/>
      <c r="O111" s="14"/>
    </row>
    <row r="112" spans="2:15" x14ac:dyDescent="0.25">
      <c r="B112" s="183">
        <v>17</v>
      </c>
      <c r="C112" s="438" t="s">
        <v>311</v>
      </c>
      <c r="D112" s="439"/>
      <c r="E112" s="450">
        <v>45000</v>
      </c>
      <c r="F112" s="439"/>
      <c r="G112" s="438">
        <v>80</v>
      </c>
      <c r="H112" s="439"/>
      <c r="I112" s="443">
        <v>45</v>
      </c>
      <c r="J112" s="444"/>
      <c r="K112" s="442">
        <f t="shared" si="3"/>
        <v>2025000</v>
      </c>
      <c r="L112" s="439"/>
      <c r="M112" s="14"/>
      <c r="N112" s="14"/>
      <c r="O112" s="14"/>
    </row>
    <row r="113" spans="2:15" x14ac:dyDescent="0.25">
      <c r="B113" s="183">
        <v>18</v>
      </c>
      <c r="C113" s="438" t="s">
        <v>275</v>
      </c>
      <c r="D113" s="439"/>
      <c r="E113" s="450">
        <v>45000</v>
      </c>
      <c r="F113" s="439"/>
      <c r="G113" s="438">
        <v>100</v>
      </c>
      <c r="H113" s="439"/>
      <c r="I113" s="443">
        <v>45</v>
      </c>
      <c r="J113" s="444"/>
      <c r="K113" s="442">
        <f t="shared" si="3"/>
        <v>2025000</v>
      </c>
      <c r="L113" s="439"/>
      <c r="M113" s="14"/>
      <c r="N113" s="14"/>
      <c r="O113" s="14"/>
    </row>
    <row r="114" spans="2:15" x14ac:dyDescent="0.25">
      <c r="B114" s="183">
        <v>19</v>
      </c>
      <c r="C114" s="438" t="s">
        <v>313</v>
      </c>
      <c r="D114" s="439"/>
      <c r="E114" s="450">
        <v>45000</v>
      </c>
      <c r="F114" s="439"/>
      <c r="G114" s="438">
        <v>130</v>
      </c>
      <c r="H114" s="439"/>
      <c r="I114" s="443">
        <v>45</v>
      </c>
      <c r="J114" s="444"/>
      <c r="K114" s="442">
        <f t="shared" si="3"/>
        <v>2025000</v>
      </c>
      <c r="L114" s="439"/>
      <c r="M114" s="14"/>
      <c r="N114" s="14"/>
      <c r="O114" s="14"/>
    </row>
    <row r="115" spans="2:15" x14ac:dyDescent="0.25">
      <c r="B115" s="183">
        <v>20</v>
      </c>
      <c r="C115" s="438" t="s">
        <v>312</v>
      </c>
      <c r="D115" s="439"/>
      <c r="E115" s="450">
        <v>45000</v>
      </c>
      <c r="F115" s="439"/>
      <c r="G115" s="438">
        <v>150</v>
      </c>
      <c r="H115" s="439"/>
      <c r="I115" s="443">
        <v>45</v>
      </c>
      <c r="J115" s="444"/>
      <c r="K115" s="442">
        <f t="shared" si="3"/>
        <v>2025000</v>
      </c>
      <c r="L115" s="439"/>
      <c r="M115" s="14"/>
      <c r="N115" s="14"/>
      <c r="O115" s="14"/>
    </row>
    <row r="116" spans="2:15" x14ac:dyDescent="0.25">
      <c r="B116" s="183">
        <v>21</v>
      </c>
      <c r="C116" s="438" t="s">
        <v>286</v>
      </c>
      <c r="D116" s="439"/>
      <c r="E116" s="450">
        <v>45000</v>
      </c>
      <c r="F116" s="439"/>
      <c r="G116" s="438">
        <v>140</v>
      </c>
      <c r="H116" s="439"/>
      <c r="I116" s="443">
        <v>45</v>
      </c>
      <c r="J116" s="444"/>
      <c r="K116" s="442">
        <f t="shared" si="3"/>
        <v>2025000</v>
      </c>
      <c r="L116" s="439"/>
      <c r="M116" s="14"/>
      <c r="N116" s="14"/>
      <c r="O116" s="14"/>
    </row>
    <row r="117" spans="2:15" x14ac:dyDescent="0.25">
      <c r="B117" s="183">
        <v>22</v>
      </c>
      <c r="C117" s="438" t="s">
        <v>131</v>
      </c>
      <c r="D117" s="439"/>
      <c r="E117" s="450">
        <v>45000</v>
      </c>
      <c r="F117" s="439"/>
      <c r="G117" s="438">
        <v>100</v>
      </c>
      <c r="H117" s="439"/>
      <c r="I117" s="443">
        <v>45</v>
      </c>
      <c r="J117" s="444"/>
      <c r="K117" s="442">
        <f t="shared" si="3"/>
        <v>2025000</v>
      </c>
      <c r="L117" s="439"/>
      <c r="M117" s="14"/>
      <c r="N117" s="14"/>
      <c r="O117" s="14"/>
    </row>
    <row r="118" spans="2:15" x14ac:dyDescent="0.25">
      <c r="B118" s="183">
        <v>23</v>
      </c>
      <c r="C118" s="438" t="s">
        <v>136</v>
      </c>
      <c r="D118" s="439"/>
      <c r="E118" s="450">
        <v>45000</v>
      </c>
      <c r="F118" s="439"/>
      <c r="G118" s="438">
        <v>200</v>
      </c>
      <c r="H118" s="439"/>
      <c r="I118" s="443">
        <v>45</v>
      </c>
      <c r="J118" s="444"/>
      <c r="K118" s="442">
        <f t="shared" si="3"/>
        <v>2025000</v>
      </c>
      <c r="L118" s="439"/>
      <c r="M118" s="14"/>
      <c r="N118" s="14"/>
      <c r="O118" s="14"/>
    </row>
    <row r="119" spans="2:15" x14ac:dyDescent="0.25">
      <c r="C119" s="438"/>
      <c r="D119" s="439"/>
      <c r="E119" s="438"/>
      <c r="F119" s="439"/>
      <c r="G119" s="438"/>
      <c r="H119" s="439"/>
      <c r="I119" s="438"/>
      <c r="J119" s="439"/>
      <c r="K119" s="438"/>
      <c r="L119" s="439"/>
      <c r="M119" s="14"/>
      <c r="N119" s="14"/>
      <c r="O119" s="14"/>
    </row>
    <row r="120" spans="2:15" x14ac:dyDescent="0.25">
      <c r="C120" s="438"/>
      <c r="D120" s="439"/>
      <c r="E120" s="438"/>
      <c r="F120" s="439"/>
      <c r="G120" s="438"/>
      <c r="H120" s="439"/>
      <c r="I120" s="438"/>
      <c r="J120" s="439"/>
      <c r="K120" s="438"/>
      <c r="L120" s="439"/>
      <c r="M120" s="14"/>
      <c r="N120" s="14"/>
      <c r="O120" s="14"/>
    </row>
    <row r="121" spans="2:15" x14ac:dyDescent="0.25">
      <c r="C121" s="448"/>
      <c r="D121" s="406"/>
      <c r="E121" s="448"/>
      <c r="F121" s="406"/>
      <c r="G121" s="448"/>
      <c r="H121" s="406"/>
      <c r="I121" s="448"/>
      <c r="J121" s="406"/>
      <c r="K121" s="405"/>
      <c r="L121" s="406"/>
      <c r="M121" s="14"/>
      <c r="N121" s="14"/>
      <c r="O121" s="14"/>
    </row>
    <row r="122" spans="2:15" ht="21" x14ac:dyDescent="0.35">
      <c r="C122" s="448"/>
      <c r="D122" s="406"/>
      <c r="E122" s="448"/>
      <c r="F122" s="406"/>
      <c r="G122" s="449">
        <f>G96+G97+G98+G99+G100+G101+G102+G103+G104+G105+G106+G107+G108+G109+G110+G111+G112+G113+G114+G115+G116+G118+G117</f>
        <v>2975</v>
      </c>
      <c r="H122" s="447"/>
      <c r="I122" s="448"/>
      <c r="J122" s="406"/>
      <c r="K122" s="446">
        <f>K96+K97+K98+K99+K100+K101+K102+K103+K104+K105+K106+K107+K108+K109+K111+K110+K112+K113+K114+K115+K116+K117+K118</f>
        <v>46575000</v>
      </c>
      <c r="L122" s="447"/>
      <c r="M122" s="14"/>
      <c r="N122" s="14"/>
      <c r="O122" s="14"/>
    </row>
    <row r="123" spans="2:15" x14ac:dyDescent="0.25">
      <c r="C123" s="448"/>
      <c r="D123" s="406"/>
      <c r="E123" s="448"/>
      <c r="F123" s="406"/>
      <c r="G123" s="448"/>
      <c r="H123" s="406"/>
      <c r="I123" s="448"/>
      <c r="J123" s="406"/>
      <c r="K123" s="405"/>
      <c r="L123" s="406"/>
      <c r="M123" s="14"/>
      <c r="N123" s="14"/>
      <c r="O123" s="14"/>
    </row>
    <row r="124" spans="2:15" x14ac:dyDescent="0.25">
      <c r="C124" s="448"/>
      <c r="D124" s="406"/>
      <c r="E124" s="448"/>
      <c r="F124" s="406"/>
      <c r="G124" s="448"/>
      <c r="H124" s="406"/>
      <c r="I124" s="448"/>
      <c r="J124" s="406"/>
      <c r="K124" s="405"/>
      <c r="L124" s="406"/>
      <c r="M124" s="14"/>
      <c r="N124" s="14"/>
      <c r="O124" s="14"/>
    </row>
    <row r="125" spans="2:15" ht="21" x14ac:dyDescent="0.35">
      <c r="C125" s="448"/>
      <c r="D125" s="406"/>
      <c r="E125" s="448"/>
      <c r="F125" s="406"/>
      <c r="G125" s="448"/>
      <c r="H125" s="406"/>
      <c r="I125" s="440" t="s">
        <v>305</v>
      </c>
      <c r="J125" s="445"/>
      <c r="K125" s="446">
        <f>K122</f>
        <v>46575000</v>
      </c>
      <c r="L125" s="447"/>
      <c r="M125" s="14"/>
      <c r="N125" s="14"/>
      <c r="O125" s="14"/>
    </row>
    <row r="126" spans="2:15" x14ac:dyDescent="0.25">
      <c r="C126" s="448"/>
      <c r="D126" s="406"/>
      <c r="E126" s="448"/>
      <c r="F126" s="406"/>
      <c r="G126" s="448"/>
      <c r="H126" s="406"/>
      <c r="I126" s="448"/>
      <c r="J126" s="406"/>
      <c r="K126" s="405"/>
      <c r="L126" s="406"/>
      <c r="M126" s="14"/>
      <c r="N126" s="14"/>
      <c r="O126" s="14"/>
    </row>
    <row r="127" spans="2:15" ht="21" x14ac:dyDescent="0.35">
      <c r="C127" s="448"/>
      <c r="D127" s="406"/>
      <c r="E127" s="448"/>
      <c r="F127" s="406"/>
      <c r="G127" s="448"/>
      <c r="H127" s="406"/>
      <c r="I127" s="440" t="s">
        <v>306</v>
      </c>
      <c r="J127" s="445"/>
      <c r="K127" s="446">
        <f>(G122)*700</f>
        <v>2082500</v>
      </c>
      <c r="L127" s="447"/>
      <c r="M127" s="14"/>
      <c r="N127" s="14"/>
      <c r="O127" s="14"/>
    </row>
    <row r="128" spans="2:15" x14ac:dyDescent="0.25">
      <c r="C128" s="448"/>
      <c r="D128" s="406"/>
      <c r="E128" s="448"/>
      <c r="F128" s="406"/>
      <c r="G128" s="448"/>
      <c r="H128" s="406"/>
      <c r="I128" s="448"/>
      <c r="J128" s="406"/>
      <c r="K128" s="405"/>
      <c r="L128" s="406"/>
      <c r="M128" s="14"/>
      <c r="N128" s="14"/>
      <c r="O128" s="14"/>
    </row>
    <row r="129" spans="2:13" ht="21" x14ac:dyDescent="0.35">
      <c r="I129" s="440" t="s">
        <v>71</v>
      </c>
      <c r="J129" s="445"/>
      <c r="K129" s="446">
        <f>K125-K127</f>
        <v>44492500</v>
      </c>
      <c r="L129" s="447"/>
    </row>
    <row r="133" spans="2:13" x14ac:dyDescent="0.25">
      <c r="F133" s="434" t="s">
        <v>351</v>
      </c>
      <c r="G133" s="434"/>
      <c r="H133" s="434"/>
      <c r="I133" s="434"/>
    </row>
    <row r="134" spans="2:13" x14ac:dyDescent="0.25">
      <c r="F134" s="434"/>
      <c r="G134" s="434"/>
      <c r="H134" s="434"/>
      <c r="I134" s="434"/>
    </row>
    <row r="136" spans="2:13" x14ac:dyDescent="0.25">
      <c r="B136" s="431" t="s">
        <v>329</v>
      </c>
      <c r="C136" s="431" t="s">
        <v>0</v>
      </c>
      <c r="D136" s="431"/>
      <c r="E136" s="431" t="s">
        <v>2</v>
      </c>
      <c r="F136" s="431"/>
      <c r="G136" s="431" t="s">
        <v>3</v>
      </c>
      <c r="H136" s="431"/>
      <c r="I136" s="431" t="s">
        <v>304</v>
      </c>
      <c r="J136" s="431"/>
      <c r="K136" s="431" t="s">
        <v>107</v>
      </c>
      <c r="L136" s="431"/>
      <c r="M136" s="431" t="s">
        <v>9</v>
      </c>
    </row>
    <row r="137" spans="2:13" x14ac:dyDescent="0.25">
      <c r="B137" s="431"/>
      <c r="C137" s="431"/>
      <c r="D137" s="431"/>
      <c r="E137" s="431"/>
      <c r="F137" s="431"/>
      <c r="G137" s="431"/>
      <c r="H137" s="431"/>
      <c r="I137" s="431"/>
      <c r="J137" s="431"/>
      <c r="K137" s="431"/>
      <c r="L137" s="431"/>
      <c r="M137" s="431"/>
    </row>
    <row r="138" spans="2:13" x14ac:dyDescent="0.25">
      <c r="B138" s="200">
        <v>1</v>
      </c>
      <c r="C138" s="435" t="s">
        <v>132</v>
      </c>
      <c r="D138" s="435"/>
      <c r="E138" s="436">
        <v>45000</v>
      </c>
      <c r="F138" s="435"/>
      <c r="G138" s="435">
        <v>90</v>
      </c>
      <c r="H138" s="435"/>
      <c r="I138" s="437">
        <v>45</v>
      </c>
      <c r="J138" s="437"/>
      <c r="K138" s="437">
        <f>E138*I138</f>
        <v>2025000</v>
      </c>
      <c r="L138" s="435"/>
      <c r="M138" s="10" t="s">
        <v>350</v>
      </c>
    </row>
    <row r="139" spans="2:13" x14ac:dyDescent="0.25">
      <c r="B139" s="200">
        <v>2</v>
      </c>
      <c r="C139" s="435" t="s">
        <v>285</v>
      </c>
      <c r="D139" s="435"/>
      <c r="E139" s="436">
        <v>45000</v>
      </c>
      <c r="F139" s="435"/>
      <c r="G139" s="435">
        <v>120</v>
      </c>
      <c r="H139" s="435"/>
      <c r="I139" s="437">
        <v>45</v>
      </c>
      <c r="J139" s="437"/>
      <c r="K139" s="437">
        <f t="shared" ref="K139:K155" si="4">E139*I139</f>
        <v>2025000</v>
      </c>
      <c r="L139" s="435"/>
      <c r="M139" s="10" t="s">
        <v>350</v>
      </c>
    </row>
    <row r="140" spans="2:13" x14ac:dyDescent="0.25">
      <c r="B140" s="200">
        <v>3</v>
      </c>
      <c r="C140" s="435" t="s">
        <v>283</v>
      </c>
      <c r="D140" s="435"/>
      <c r="E140" s="436">
        <v>45000</v>
      </c>
      <c r="F140" s="435"/>
      <c r="G140" s="435">
        <v>80</v>
      </c>
      <c r="H140" s="435"/>
      <c r="I140" s="437">
        <v>45</v>
      </c>
      <c r="J140" s="437"/>
      <c r="K140" s="437">
        <f t="shared" si="4"/>
        <v>2025000</v>
      </c>
      <c r="L140" s="435"/>
      <c r="M140" s="10" t="s">
        <v>350</v>
      </c>
    </row>
    <row r="141" spans="2:13" x14ac:dyDescent="0.25">
      <c r="B141" s="200">
        <v>4</v>
      </c>
      <c r="C141" s="435" t="s">
        <v>309</v>
      </c>
      <c r="D141" s="435"/>
      <c r="E141" s="436">
        <v>45000</v>
      </c>
      <c r="F141" s="435"/>
      <c r="G141" s="435">
        <v>140</v>
      </c>
      <c r="H141" s="435"/>
      <c r="I141" s="437">
        <v>45</v>
      </c>
      <c r="J141" s="437"/>
      <c r="K141" s="437">
        <f t="shared" si="4"/>
        <v>2025000</v>
      </c>
      <c r="L141" s="435"/>
      <c r="M141" s="10" t="s">
        <v>350</v>
      </c>
    </row>
    <row r="142" spans="2:13" x14ac:dyDescent="0.25">
      <c r="B142" s="200">
        <v>5</v>
      </c>
      <c r="C142" s="435" t="s">
        <v>298</v>
      </c>
      <c r="D142" s="435"/>
      <c r="E142" s="436">
        <v>45000</v>
      </c>
      <c r="F142" s="435"/>
      <c r="G142" s="435">
        <v>140</v>
      </c>
      <c r="H142" s="435"/>
      <c r="I142" s="437">
        <v>45</v>
      </c>
      <c r="J142" s="437"/>
      <c r="K142" s="437">
        <f t="shared" si="4"/>
        <v>2025000</v>
      </c>
      <c r="L142" s="435"/>
      <c r="M142" s="10" t="s">
        <v>350</v>
      </c>
    </row>
    <row r="143" spans="2:13" x14ac:dyDescent="0.25">
      <c r="B143" s="200">
        <v>6</v>
      </c>
      <c r="C143" s="435" t="s">
        <v>300</v>
      </c>
      <c r="D143" s="435"/>
      <c r="E143" s="436">
        <v>45000</v>
      </c>
      <c r="F143" s="435"/>
      <c r="G143" s="435">
        <v>90</v>
      </c>
      <c r="H143" s="435"/>
      <c r="I143" s="437">
        <v>45</v>
      </c>
      <c r="J143" s="437"/>
      <c r="K143" s="437">
        <f t="shared" si="4"/>
        <v>2025000</v>
      </c>
      <c r="L143" s="435"/>
      <c r="M143" s="10" t="s">
        <v>350</v>
      </c>
    </row>
    <row r="144" spans="2:13" x14ac:dyDescent="0.25">
      <c r="B144" s="200">
        <v>7</v>
      </c>
      <c r="C144" s="435" t="s">
        <v>219</v>
      </c>
      <c r="D144" s="435"/>
      <c r="E144" s="436">
        <v>45000</v>
      </c>
      <c r="F144" s="435"/>
      <c r="G144" s="435">
        <v>80</v>
      </c>
      <c r="H144" s="435"/>
      <c r="I144" s="437">
        <v>45</v>
      </c>
      <c r="J144" s="437"/>
      <c r="K144" s="437">
        <f t="shared" si="4"/>
        <v>2025000</v>
      </c>
      <c r="L144" s="435"/>
      <c r="M144" s="10" t="s">
        <v>350</v>
      </c>
    </row>
    <row r="145" spans="2:13" x14ac:dyDescent="0.25">
      <c r="B145" s="200">
        <v>8</v>
      </c>
      <c r="C145" s="435" t="s">
        <v>282</v>
      </c>
      <c r="D145" s="435"/>
      <c r="E145" s="436">
        <v>45000</v>
      </c>
      <c r="F145" s="435"/>
      <c r="G145" s="435">
        <v>85</v>
      </c>
      <c r="H145" s="435"/>
      <c r="I145" s="437">
        <v>45</v>
      </c>
      <c r="J145" s="437"/>
      <c r="K145" s="437">
        <f t="shared" si="4"/>
        <v>2025000</v>
      </c>
      <c r="L145" s="435"/>
      <c r="M145" s="10" t="s">
        <v>350</v>
      </c>
    </row>
    <row r="146" spans="2:13" x14ac:dyDescent="0.25">
      <c r="B146" s="200">
        <v>9</v>
      </c>
      <c r="C146" s="435" t="s">
        <v>284</v>
      </c>
      <c r="D146" s="435"/>
      <c r="E146" s="436">
        <v>45000</v>
      </c>
      <c r="F146" s="435"/>
      <c r="G146" s="435">
        <v>80</v>
      </c>
      <c r="H146" s="435"/>
      <c r="I146" s="437">
        <v>45</v>
      </c>
      <c r="J146" s="437"/>
      <c r="K146" s="437">
        <f t="shared" si="4"/>
        <v>2025000</v>
      </c>
      <c r="L146" s="435"/>
      <c r="M146" s="10" t="s">
        <v>350</v>
      </c>
    </row>
    <row r="147" spans="2:13" x14ac:dyDescent="0.25">
      <c r="B147" s="200">
        <v>10</v>
      </c>
      <c r="C147" s="435" t="s">
        <v>310</v>
      </c>
      <c r="D147" s="435"/>
      <c r="E147" s="436">
        <v>45000</v>
      </c>
      <c r="F147" s="435"/>
      <c r="G147" s="435">
        <v>140</v>
      </c>
      <c r="H147" s="435"/>
      <c r="I147" s="437">
        <v>45</v>
      </c>
      <c r="J147" s="437"/>
      <c r="K147" s="437">
        <f t="shared" si="4"/>
        <v>2025000</v>
      </c>
      <c r="L147" s="435"/>
      <c r="M147" s="10" t="s">
        <v>350</v>
      </c>
    </row>
    <row r="148" spans="2:13" x14ac:dyDescent="0.25">
      <c r="B148" s="200">
        <v>11</v>
      </c>
      <c r="C148" s="435" t="s">
        <v>313</v>
      </c>
      <c r="D148" s="435"/>
      <c r="E148" s="436">
        <v>45000</v>
      </c>
      <c r="F148" s="435"/>
      <c r="G148" s="435">
        <v>120</v>
      </c>
      <c r="H148" s="435"/>
      <c r="I148" s="437">
        <v>45</v>
      </c>
      <c r="J148" s="437"/>
      <c r="K148" s="437">
        <f t="shared" si="4"/>
        <v>2025000</v>
      </c>
      <c r="L148" s="435"/>
      <c r="M148" s="10" t="s">
        <v>350</v>
      </c>
    </row>
    <row r="149" spans="2:13" x14ac:dyDescent="0.25">
      <c r="B149" s="200">
        <v>12</v>
      </c>
      <c r="C149" s="435" t="s">
        <v>311</v>
      </c>
      <c r="D149" s="435"/>
      <c r="E149" s="436">
        <v>45000</v>
      </c>
      <c r="F149" s="435"/>
      <c r="G149" s="435">
        <v>140</v>
      </c>
      <c r="H149" s="435"/>
      <c r="I149" s="437">
        <v>45</v>
      </c>
      <c r="J149" s="437"/>
      <c r="K149" s="437">
        <f t="shared" si="4"/>
        <v>2025000</v>
      </c>
      <c r="L149" s="435"/>
      <c r="M149" s="10" t="s">
        <v>350</v>
      </c>
    </row>
    <row r="150" spans="2:13" x14ac:dyDescent="0.25">
      <c r="B150" s="200">
        <v>13</v>
      </c>
      <c r="C150" s="435" t="s">
        <v>299</v>
      </c>
      <c r="D150" s="435"/>
      <c r="E150" s="436">
        <v>45000</v>
      </c>
      <c r="F150" s="435"/>
      <c r="G150" s="435">
        <v>100</v>
      </c>
      <c r="H150" s="435"/>
      <c r="I150" s="437">
        <v>45</v>
      </c>
      <c r="J150" s="437"/>
      <c r="K150" s="437">
        <f t="shared" si="4"/>
        <v>2025000</v>
      </c>
      <c r="L150" s="435"/>
      <c r="M150" s="10" t="s">
        <v>350</v>
      </c>
    </row>
    <row r="151" spans="2:13" x14ac:dyDescent="0.25">
      <c r="B151" s="200">
        <v>14</v>
      </c>
      <c r="C151" s="435" t="s">
        <v>275</v>
      </c>
      <c r="D151" s="435"/>
      <c r="E151" s="436">
        <v>45000</v>
      </c>
      <c r="F151" s="435"/>
      <c r="G151" s="435">
        <v>120</v>
      </c>
      <c r="H151" s="435"/>
      <c r="I151" s="437">
        <v>45</v>
      </c>
      <c r="J151" s="437"/>
      <c r="K151" s="437">
        <f t="shared" si="4"/>
        <v>2025000</v>
      </c>
      <c r="L151" s="435"/>
      <c r="M151" s="10" t="s">
        <v>350</v>
      </c>
    </row>
    <row r="152" spans="2:13" x14ac:dyDescent="0.25">
      <c r="B152" s="200">
        <v>15</v>
      </c>
      <c r="C152" s="435" t="s">
        <v>312</v>
      </c>
      <c r="D152" s="435"/>
      <c r="E152" s="436">
        <v>45000</v>
      </c>
      <c r="F152" s="435"/>
      <c r="G152" s="435">
        <v>140</v>
      </c>
      <c r="H152" s="435"/>
      <c r="I152" s="437">
        <v>45</v>
      </c>
      <c r="J152" s="437"/>
      <c r="K152" s="437">
        <f t="shared" si="4"/>
        <v>2025000</v>
      </c>
      <c r="L152" s="435"/>
      <c r="M152" s="10" t="s">
        <v>350</v>
      </c>
    </row>
    <row r="153" spans="2:13" x14ac:dyDescent="0.25">
      <c r="B153" s="200">
        <v>16</v>
      </c>
      <c r="C153" s="435" t="s">
        <v>187</v>
      </c>
      <c r="D153" s="435"/>
      <c r="E153" s="436">
        <v>45000</v>
      </c>
      <c r="F153" s="435"/>
      <c r="G153" s="435">
        <v>110</v>
      </c>
      <c r="H153" s="435"/>
      <c r="I153" s="437">
        <v>45</v>
      </c>
      <c r="J153" s="437"/>
      <c r="K153" s="437">
        <f t="shared" si="4"/>
        <v>2025000</v>
      </c>
      <c r="L153" s="435"/>
      <c r="M153" s="10" t="s">
        <v>350</v>
      </c>
    </row>
    <row r="154" spans="2:13" x14ac:dyDescent="0.25">
      <c r="B154" s="200">
        <v>17</v>
      </c>
      <c r="C154" s="435" t="s">
        <v>287</v>
      </c>
      <c r="D154" s="435"/>
      <c r="E154" s="436">
        <v>45000</v>
      </c>
      <c r="F154" s="435"/>
      <c r="G154" s="435">
        <v>100</v>
      </c>
      <c r="H154" s="435"/>
      <c r="I154" s="437">
        <v>45</v>
      </c>
      <c r="J154" s="437"/>
      <c r="K154" s="437">
        <f t="shared" si="4"/>
        <v>2025000</v>
      </c>
      <c r="L154" s="435"/>
      <c r="M154" s="10" t="s">
        <v>350</v>
      </c>
    </row>
    <row r="155" spans="2:13" x14ac:dyDescent="0.25">
      <c r="B155" s="200">
        <v>18</v>
      </c>
      <c r="C155" s="435" t="s">
        <v>216</v>
      </c>
      <c r="D155" s="435"/>
      <c r="E155" s="436">
        <v>45000</v>
      </c>
      <c r="F155" s="435"/>
      <c r="G155" s="435">
        <v>90</v>
      </c>
      <c r="H155" s="435"/>
      <c r="I155" s="437">
        <v>45</v>
      </c>
      <c r="J155" s="437"/>
      <c r="K155" s="437">
        <f t="shared" si="4"/>
        <v>2025000</v>
      </c>
      <c r="L155" s="435"/>
      <c r="M155" s="10" t="s">
        <v>350</v>
      </c>
    </row>
    <row r="156" spans="2:13" x14ac:dyDescent="0.25">
      <c r="B156" s="200">
        <v>19</v>
      </c>
      <c r="C156" s="435"/>
      <c r="D156" s="435"/>
      <c r="E156" s="436"/>
      <c r="F156" s="435"/>
      <c r="G156" s="435"/>
      <c r="H156" s="435"/>
      <c r="I156" s="437"/>
      <c r="J156" s="437"/>
      <c r="K156" s="437"/>
      <c r="L156" s="435"/>
      <c r="M156" s="10"/>
    </row>
    <row r="157" spans="2:13" x14ac:dyDescent="0.25">
      <c r="B157" s="200">
        <v>20</v>
      </c>
      <c r="C157" s="435"/>
      <c r="D157" s="435"/>
      <c r="E157" s="436"/>
      <c r="F157" s="435"/>
      <c r="G157" s="435"/>
      <c r="H157" s="435"/>
      <c r="I157" s="437"/>
      <c r="J157" s="437"/>
      <c r="K157" s="437"/>
      <c r="L157" s="435"/>
      <c r="M157" s="10"/>
    </row>
    <row r="158" spans="2:13" x14ac:dyDescent="0.25">
      <c r="B158" s="200">
        <v>21</v>
      </c>
      <c r="C158" s="435"/>
      <c r="D158" s="435"/>
      <c r="E158" s="436"/>
      <c r="F158" s="435"/>
      <c r="G158" s="435"/>
      <c r="H158" s="435"/>
      <c r="I158" s="437"/>
      <c r="J158" s="437"/>
      <c r="K158" s="437"/>
      <c r="L158" s="435"/>
      <c r="M158" s="10"/>
    </row>
    <row r="159" spans="2:13" x14ac:dyDescent="0.25">
      <c r="B159" s="200">
        <v>22</v>
      </c>
      <c r="C159" s="435"/>
      <c r="D159" s="435"/>
      <c r="E159" s="436"/>
      <c r="F159" s="435"/>
      <c r="G159" s="435"/>
      <c r="H159" s="435"/>
      <c r="I159" s="437"/>
      <c r="J159" s="437"/>
      <c r="K159" s="437"/>
      <c r="L159" s="435"/>
      <c r="M159" s="10"/>
    </row>
    <row r="160" spans="2:13" x14ac:dyDescent="0.25">
      <c r="B160" s="200">
        <v>23</v>
      </c>
      <c r="C160" s="435"/>
      <c r="D160" s="435"/>
      <c r="E160" s="436"/>
      <c r="F160" s="435"/>
      <c r="G160" s="435"/>
      <c r="H160" s="435"/>
      <c r="I160" s="437"/>
      <c r="J160" s="437"/>
      <c r="K160" s="437"/>
      <c r="L160" s="435"/>
      <c r="M160" s="10"/>
    </row>
    <row r="161" spans="2:13" x14ac:dyDescent="0.25">
      <c r="B161" s="10"/>
      <c r="C161" s="435"/>
      <c r="D161" s="435"/>
      <c r="E161" s="435"/>
      <c r="F161" s="435"/>
      <c r="G161" s="435"/>
      <c r="H161" s="435"/>
      <c r="I161" s="435"/>
      <c r="J161" s="435"/>
      <c r="K161" s="435"/>
      <c r="L161" s="435"/>
      <c r="M161" s="10"/>
    </row>
    <row r="162" spans="2:13" x14ac:dyDescent="0.25">
      <c r="B162" s="10"/>
      <c r="C162" s="435"/>
      <c r="D162" s="435"/>
      <c r="E162" s="435"/>
      <c r="F162" s="435"/>
      <c r="G162" s="435"/>
      <c r="H162" s="435"/>
      <c r="I162" s="435"/>
      <c r="J162" s="435"/>
      <c r="K162" s="435"/>
      <c r="L162" s="435"/>
      <c r="M162" s="10"/>
    </row>
    <row r="163" spans="2:13" x14ac:dyDescent="0.25">
      <c r="B163" s="10"/>
      <c r="C163" s="409"/>
      <c r="D163" s="409"/>
      <c r="E163" s="409"/>
      <c r="F163" s="409"/>
      <c r="G163" s="409"/>
      <c r="H163" s="409"/>
      <c r="I163" s="409"/>
      <c r="J163" s="409"/>
      <c r="K163" s="409"/>
      <c r="L163" s="409"/>
      <c r="M163" s="10"/>
    </row>
    <row r="164" spans="2:13" ht="21" x14ac:dyDescent="0.35">
      <c r="B164" s="10"/>
      <c r="C164" s="409"/>
      <c r="D164" s="409"/>
      <c r="E164" s="409"/>
      <c r="F164" s="409"/>
      <c r="G164" s="433">
        <f>SUM(G138:H155)</f>
        <v>1965</v>
      </c>
      <c r="H164" s="433"/>
      <c r="I164" s="409"/>
      <c r="J164" s="409"/>
      <c r="K164" s="432">
        <f>SUM(K138:L155)</f>
        <v>36450000</v>
      </c>
      <c r="L164" s="433"/>
    </row>
    <row r="165" spans="2:13" x14ac:dyDescent="0.25">
      <c r="B165" s="10"/>
      <c r="C165" s="409"/>
      <c r="D165" s="409"/>
      <c r="E165" s="409"/>
      <c r="F165" s="409"/>
      <c r="G165" s="409"/>
      <c r="H165" s="409"/>
      <c r="I165" s="409"/>
      <c r="J165" s="409"/>
      <c r="K165" s="409"/>
      <c r="L165" s="409"/>
    </row>
    <row r="166" spans="2:13" x14ac:dyDescent="0.25">
      <c r="B166" s="10"/>
      <c r="C166" s="409"/>
      <c r="D166" s="409"/>
      <c r="E166" s="409"/>
      <c r="F166" s="409"/>
      <c r="G166" s="409"/>
      <c r="H166" s="409"/>
      <c r="I166" s="409"/>
      <c r="J166" s="409"/>
      <c r="K166" s="409"/>
      <c r="L166" s="409"/>
    </row>
    <row r="167" spans="2:13" ht="21" x14ac:dyDescent="0.35">
      <c r="B167" s="10"/>
      <c r="C167" s="409"/>
      <c r="D167" s="409"/>
      <c r="E167" s="409"/>
      <c r="F167" s="409"/>
      <c r="G167" s="409"/>
      <c r="H167" s="409"/>
      <c r="I167" s="431" t="s">
        <v>305</v>
      </c>
      <c r="J167" s="431"/>
      <c r="K167" s="432">
        <f>K164</f>
        <v>36450000</v>
      </c>
      <c r="L167" s="433"/>
    </row>
    <row r="168" spans="2:13" x14ac:dyDescent="0.25">
      <c r="B168" s="10"/>
      <c r="C168" s="409"/>
      <c r="D168" s="409"/>
      <c r="E168" s="409"/>
      <c r="F168" s="409"/>
      <c r="G168" s="409"/>
      <c r="H168" s="409"/>
      <c r="I168" s="409"/>
      <c r="J168" s="409"/>
      <c r="K168" s="409"/>
      <c r="L168" s="409"/>
    </row>
    <row r="169" spans="2:13" ht="21" x14ac:dyDescent="0.35">
      <c r="B169" s="10"/>
      <c r="C169" s="409"/>
      <c r="D169" s="409"/>
      <c r="E169" s="409"/>
      <c r="F169" s="409"/>
      <c r="G169" s="409"/>
      <c r="H169" s="409"/>
      <c r="I169" s="431" t="s">
        <v>306</v>
      </c>
      <c r="J169" s="431"/>
      <c r="K169" s="432">
        <f>(G164)*700</f>
        <v>1375500</v>
      </c>
      <c r="L169" s="433"/>
    </row>
    <row r="170" spans="2:13" x14ac:dyDescent="0.25">
      <c r="B170" s="10"/>
      <c r="C170" s="409"/>
      <c r="D170" s="409"/>
      <c r="E170" s="409"/>
      <c r="F170" s="409"/>
      <c r="G170" s="409"/>
      <c r="H170" s="409"/>
      <c r="I170" s="409"/>
      <c r="J170" s="409"/>
      <c r="K170" s="409"/>
      <c r="L170" s="409"/>
    </row>
    <row r="171" spans="2:13" ht="21" x14ac:dyDescent="0.35">
      <c r="B171" s="10"/>
      <c r="C171" s="10"/>
      <c r="D171" s="10"/>
      <c r="E171" s="10"/>
      <c r="F171" s="10"/>
      <c r="G171" s="10"/>
      <c r="H171" s="10"/>
      <c r="I171" s="431" t="s">
        <v>71</v>
      </c>
      <c r="J171" s="431"/>
      <c r="K171" s="432">
        <f>K167-K169</f>
        <v>35074500</v>
      </c>
      <c r="L171" s="433"/>
    </row>
  </sheetData>
  <mergeCells count="350">
    <mergeCell ref="C112:D112"/>
    <mergeCell ref="C113:D113"/>
    <mergeCell ref="C114:D114"/>
    <mergeCell ref="C115:D115"/>
    <mergeCell ref="K112:L112"/>
    <mergeCell ref="K113:L113"/>
    <mergeCell ref="K114:L114"/>
    <mergeCell ref="C108:D108"/>
    <mergeCell ref="C109:D109"/>
    <mergeCell ref="C111:D111"/>
    <mergeCell ref="E108:F108"/>
    <mergeCell ref="E109:F109"/>
    <mergeCell ref="E111:F111"/>
    <mergeCell ref="G108:H108"/>
    <mergeCell ref="G109:H109"/>
    <mergeCell ref="G111:H111"/>
    <mergeCell ref="C99:D99"/>
    <mergeCell ref="C100:D100"/>
    <mergeCell ref="C101:D101"/>
    <mergeCell ref="C102:D102"/>
    <mergeCell ref="C94:D95"/>
    <mergeCell ref="E94:F95"/>
    <mergeCell ref="I94:J95"/>
    <mergeCell ref="K94:L95"/>
    <mergeCell ref="M94:N95"/>
    <mergeCell ref="C96:D96"/>
    <mergeCell ref="E96:F96"/>
    <mergeCell ref="I96:J96"/>
    <mergeCell ref="G94:H95"/>
    <mergeCell ref="I98:J98"/>
    <mergeCell ref="I99:J99"/>
    <mergeCell ref="I100:J100"/>
    <mergeCell ref="I101:J101"/>
    <mergeCell ref="I102:J102"/>
    <mergeCell ref="M96:N96"/>
    <mergeCell ref="G96:H96"/>
    <mergeCell ref="G97:H97"/>
    <mergeCell ref="G98:H98"/>
    <mergeCell ref="G99:H99"/>
    <mergeCell ref="G100:H100"/>
    <mergeCell ref="C127:D127"/>
    <mergeCell ref="C128:D128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C121:D121"/>
    <mergeCell ref="C122:D122"/>
    <mergeCell ref="C123:D123"/>
    <mergeCell ref="C124:D124"/>
    <mergeCell ref="C125:D125"/>
    <mergeCell ref="C126:D126"/>
    <mergeCell ref="C103:D103"/>
    <mergeCell ref="C104:D104"/>
    <mergeCell ref="C105:D105"/>
    <mergeCell ref="C106:D106"/>
    <mergeCell ref="C107:D107"/>
    <mergeCell ref="C110:D110"/>
    <mergeCell ref="C97:D97"/>
    <mergeCell ref="C98:D98"/>
    <mergeCell ref="E127:F127"/>
    <mergeCell ref="E128:F128"/>
    <mergeCell ref="E105:F105"/>
    <mergeCell ref="E106:F106"/>
    <mergeCell ref="E107:F107"/>
    <mergeCell ref="E110:F11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2:F112"/>
    <mergeCell ref="E113:F113"/>
    <mergeCell ref="E114:F114"/>
    <mergeCell ref="E115:F115"/>
    <mergeCell ref="E119:F119"/>
    <mergeCell ref="E120:F120"/>
    <mergeCell ref="I125:J125"/>
    <mergeCell ref="E126:F126"/>
    <mergeCell ref="I104:J104"/>
    <mergeCell ref="I105:J105"/>
    <mergeCell ref="I106:J106"/>
    <mergeCell ref="I107:J107"/>
    <mergeCell ref="I110:J110"/>
    <mergeCell ref="G104:H104"/>
    <mergeCell ref="G105:H105"/>
    <mergeCell ref="G106:H106"/>
    <mergeCell ref="G107:H107"/>
    <mergeCell ref="G110:H110"/>
    <mergeCell ref="G116:H116"/>
    <mergeCell ref="G118:H118"/>
    <mergeCell ref="I108:J108"/>
    <mergeCell ref="I109:J109"/>
    <mergeCell ref="I111:J111"/>
    <mergeCell ref="I118:J118"/>
    <mergeCell ref="I103:J103"/>
    <mergeCell ref="K103:L103"/>
    <mergeCell ref="I121:J121"/>
    <mergeCell ref="K104:L104"/>
    <mergeCell ref="K105:L105"/>
    <mergeCell ref="G103:H103"/>
    <mergeCell ref="K106:L106"/>
    <mergeCell ref="K107:L107"/>
    <mergeCell ref="K110:L110"/>
    <mergeCell ref="K108:L108"/>
    <mergeCell ref="K109:L109"/>
    <mergeCell ref="K111:L111"/>
    <mergeCell ref="I117:J117"/>
    <mergeCell ref="K117:L117"/>
    <mergeCell ref="K118:L118"/>
    <mergeCell ref="G101:H101"/>
    <mergeCell ref="G102:H102"/>
    <mergeCell ref="K96:L96"/>
    <mergeCell ref="K97:L97"/>
    <mergeCell ref="K98:L98"/>
    <mergeCell ref="K99:L99"/>
    <mergeCell ref="K100:L100"/>
    <mergeCell ref="K101:L101"/>
    <mergeCell ref="K102:L102"/>
    <mergeCell ref="I97:J97"/>
    <mergeCell ref="I129:J129"/>
    <mergeCell ref="K129:L129"/>
    <mergeCell ref="G121:H121"/>
    <mergeCell ref="G122:H122"/>
    <mergeCell ref="G123:H123"/>
    <mergeCell ref="G124:H124"/>
    <mergeCell ref="G125:H125"/>
    <mergeCell ref="G126:H126"/>
    <mergeCell ref="K128:L128"/>
    <mergeCell ref="K122:L122"/>
    <mergeCell ref="K123:L123"/>
    <mergeCell ref="K124:L124"/>
    <mergeCell ref="K125:L125"/>
    <mergeCell ref="K126:L126"/>
    <mergeCell ref="K127:L127"/>
    <mergeCell ref="G127:H127"/>
    <mergeCell ref="G128:H128"/>
    <mergeCell ref="I127:J127"/>
    <mergeCell ref="I128:J128"/>
    <mergeCell ref="I126:J126"/>
    <mergeCell ref="K121:L121"/>
    <mergeCell ref="I122:J122"/>
    <mergeCell ref="I123:J123"/>
    <mergeCell ref="I124:J124"/>
    <mergeCell ref="C119:D119"/>
    <mergeCell ref="C120:D120"/>
    <mergeCell ref="G117:H117"/>
    <mergeCell ref="C116:D116"/>
    <mergeCell ref="C117:D117"/>
    <mergeCell ref="C118:D118"/>
    <mergeCell ref="B94:B95"/>
    <mergeCell ref="K115:L115"/>
    <mergeCell ref="K119:L119"/>
    <mergeCell ref="K120:L120"/>
    <mergeCell ref="G112:H112"/>
    <mergeCell ref="I112:J112"/>
    <mergeCell ref="G113:H113"/>
    <mergeCell ref="G114:H114"/>
    <mergeCell ref="G115:H115"/>
    <mergeCell ref="G119:H119"/>
    <mergeCell ref="G120:H120"/>
    <mergeCell ref="I113:J113"/>
    <mergeCell ref="I114:J114"/>
    <mergeCell ref="I115:J115"/>
    <mergeCell ref="I119:J119"/>
    <mergeCell ref="I120:J120"/>
    <mergeCell ref="I116:J116"/>
    <mergeCell ref="K116:L116"/>
    <mergeCell ref="B136:B137"/>
    <mergeCell ref="C136:D137"/>
    <mergeCell ref="E136:F137"/>
    <mergeCell ref="G136:H137"/>
    <mergeCell ref="I136:J137"/>
    <mergeCell ref="K136:L137"/>
    <mergeCell ref="C138:D138"/>
    <mergeCell ref="E138:F138"/>
    <mergeCell ref="G138:H138"/>
    <mergeCell ref="I138:J138"/>
    <mergeCell ref="K138:L138"/>
    <mergeCell ref="C139:D139"/>
    <mergeCell ref="E139:F139"/>
    <mergeCell ref="G139:H139"/>
    <mergeCell ref="I139:J139"/>
    <mergeCell ref="K139:L139"/>
    <mergeCell ref="C140:D140"/>
    <mergeCell ref="E140:F140"/>
    <mergeCell ref="G140:H140"/>
    <mergeCell ref="I140:J140"/>
    <mergeCell ref="K140:L140"/>
    <mergeCell ref="C141:D141"/>
    <mergeCell ref="E141:F141"/>
    <mergeCell ref="G141:H141"/>
    <mergeCell ref="I141:J141"/>
    <mergeCell ref="K141:L141"/>
    <mergeCell ref="C142:D142"/>
    <mergeCell ref="E142:F142"/>
    <mergeCell ref="G142:H142"/>
    <mergeCell ref="I142:J142"/>
    <mergeCell ref="K142:L142"/>
    <mergeCell ref="C143:D143"/>
    <mergeCell ref="E143:F143"/>
    <mergeCell ref="G143:H143"/>
    <mergeCell ref="I143:J143"/>
    <mergeCell ref="K143:L143"/>
    <mergeCell ref="C144:D144"/>
    <mergeCell ref="E144:F144"/>
    <mergeCell ref="G144:H144"/>
    <mergeCell ref="I144:J144"/>
    <mergeCell ref="K144:L144"/>
    <mergeCell ref="C145:D145"/>
    <mergeCell ref="E145:F145"/>
    <mergeCell ref="G145:H145"/>
    <mergeCell ref="I145:J145"/>
    <mergeCell ref="K145:L145"/>
    <mergeCell ref="C146:D146"/>
    <mergeCell ref="E146:F146"/>
    <mergeCell ref="G146:H146"/>
    <mergeCell ref="I146:J146"/>
    <mergeCell ref="K146:L146"/>
    <mergeCell ref="C147:D147"/>
    <mergeCell ref="E147:F147"/>
    <mergeCell ref="G147:H147"/>
    <mergeCell ref="I147:J147"/>
    <mergeCell ref="K147:L147"/>
    <mergeCell ref="C148:D148"/>
    <mergeCell ref="E148:F148"/>
    <mergeCell ref="G148:H148"/>
    <mergeCell ref="I148:J148"/>
    <mergeCell ref="K148:L148"/>
    <mergeCell ref="C149:D149"/>
    <mergeCell ref="E149:F149"/>
    <mergeCell ref="G149:H149"/>
    <mergeCell ref="I149:J149"/>
    <mergeCell ref="K149:L149"/>
    <mergeCell ref="C150:D150"/>
    <mergeCell ref="E150:F150"/>
    <mergeCell ref="G150:H150"/>
    <mergeCell ref="I150:J150"/>
    <mergeCell ref="K150:L150"/>
    <mergeCell ref="C151:D151"/>
    <mergeCell ref="E151:F151"/>
    <mergeCell ref="G151:H151"/>
    <mergeCell ref="I151:J151"/>
    <mergeCell ref="K151:L151"/>
    <mergeCell ref="C152:D152"/>
    <mergeCell ref="E152:F152"/>
    <mergeCell ref="G152:H152"/>
    <mergeCell ref="I152:J152"/>
    <mergeCell ref="K152:L152"/>
    <mergeCell ref="C153:D153"/>
    <mergeCell ref="E153:F153"/>
    <mergeCell ref="G153:H153"/>
    <mergeCell ref="I153:J153"/>
    <mergeCell ref="K153:L153"/>
    <mergeCell ref="C154:D154"/>
    <mergeCell ref="E154:F154"/>
    <mergeCell ref="G154:H154"/>
    <mergeCell ref="I154:J154"/>
    <mergeCell ref="K154:L154"/>
    <mergeCell ref="C155:D155"/>
    <mergeCell ref="E155:F155"/>
    <mergeCell ref="G155:H155"/>
    <mergeCell ref="I155:J155"/>
    <mergeCell ref="K155:L155"/>
    <mergeCell ref="C156:D156"/>
    <mergeCell ref="E156:F156"/>
    <mergeCell ref="G156:H156"/>
    <mergeCell ref="I156:J156"/>
    <mergeCell ref="K156:L156"/>
    <mergeCell ref="C157:D157"/>
    <mergeCell ref="E157:F157"/>
    <mergeCell ref="G157:H157"/>
    <mergeCell ref="I157:J157"/>
    <mergeCell ref="K157:L157"/>
    <mergeCell ref="C158:D158"/>
    <mergeCell ref="E158:F158"/>
    <mergeCell ref="G158:H158"/>
    <mergeCell ref="I158:J158"/>
    <mergeCell ref="K158:L158"/>
    <mergeCell ref="C159:D159"/>
    <mergeCell ref="E159:F159"/>
    <mergeCell ref="G159:H159"/>
    <mergeCell ref="I159:J159"/>
    <mergeCell ref="K159:L159"/>
    <mergeCell ref="C160:D160"/>
    <mergeCell ref="E160:F160"/>
    <mergeCell ref="G160:H160"/>
    <mergeCell ref="I160:J160"/>
    <mergeCell ref="K160:L160"/>
    <mergeCell ref="C161:D161"/>
    <mergeCell ref="E161:F161"/>
    <mergeCell ref="G161:H161"/>
    <mergeCell ref="I161:J161"/>
    <mergeCell ref="K161:L161"/>
    <mergeCell ref="C162:D162"/>
    <mergeCell ref="E162:F162"/>
    <mergeCell ref="G162:H162"/>
    <mergeCell ref="I162:J162"/>
    <mergeCell ref="K162:L162"/>
    <mergeCell ref="C163:D163"/>
    <mergeCell ref="E163:F163"/>
    <mergeCell ref="G163:H163"/>
    <mergeCell ref="I163:J163"/>
    <mergeCell ref="K163:L163"/>
    <mergeCell ref="C164:D164"/>
    <mergeCell ref="E164:F164"/>
    <mergeCell ref="G164:H164"/>
    <mergeCell ref="I164:J164"/>
    <mergeCell ref="K164:L164"/>
    <mergeCell ref="C165:D165"/>
    <mergeCell ref="E165:F165"/>
    <mergeCell ref="G165:H165"/>
    <mergeCell ref="I165:J165"/>
    <mergeCell ref="K165:L165"/>
    <mergeCell ref="C166:D166"/>
    <mergeCell ref="E166:F166"/>
    <mergeCell ref="G166:H166"/>
    <mergeCell ref="I166:J166"/>
    <mergeCell ref="K166:L166"/>
    <mergeCell ref="I171:J171"/>
    <mergeCell ref="K171:L171"/>
    <mergeCell ref="F133:I134"/>
    <mergeCell ref="M136:M137"/>
    <mergeCell ref="C169:D169"/>
    <mergeCell ref="E169:F169"/>
    <mergeCell ref="G169:H169"/>
    <mergeCell ref="I169:J169"/>
    <mergeCell ref="K169:L169"/>
    <mergeCell ref="C170:D170"/>
    <mergeCell ref="E170:F170"/>
    <mergeCell ref="G170:H170"/>
    <mergeCell ref="I170:J170"/>
    <mergeCell ref="K170:L170"/>
    <mergeCell ref="C167:D167"/>
    <mergeCell ref="E167:F167"/>
    <mergeCell ref="G167:H167"/>
    <mergeCell ref="I167:J167"/>
    <mergeCell ref="K167:L167"/>
    <mergeCell ref="C168:D168"/>
    <mergeCell ref="E168:F168"/>
    <mergeCell ref="G168:H168"/>
    <mergeCell ref="I168:J168"/>
    <mergeCell ref="K168:L168"/>
  </mergeCells>
  <pageMargins left="0.7" right="0.7" top="0.75" bottom="0.75" header="0.3" footer="0.3"/>
  <pageSetup paperSize="60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C14" sqref="C14:D14"/>
    </sheetView>
  </sheetViews>
  <sheetFormatPr baseColWidth="10" defaultRowHeight="15" x14ac:dyDescent="0.25"/>
  <cols>
    <col min="2" max="2" width="20.7109375" bestFit="1" customWidth="1"/>
    <col min="8" max="8" width="16.42578125" bestFit="1" customWidth="1"/>
  </cols>
  <sheetData>
    <row r="1" spans="1:8" x14ac:dyDescent="0.25">
      <c r="A1" s="397" t="s">
        <v>329</v>
      </c>
      <c r="B1" s="397" t="s">
        <v>0</v>
      </c>
      <c r="C1" s="397" t="s">
        <v>79</v>
      </c>
      <c r="D1" s="402"/>
      <c r="E1" s="397" t="s">
        <v>5</v>
      </c>
      <c r="F1" s="402"/>
      <c r="G1" s="397" t="s">
        <v>107</v>
      </c>
      <c r="H1" s="397" t="s">
        <v>9</v>
      </c>
    </row>
    <row r="2" spans="1:8" x14ac:dyDescent="0.25">
      <c r="A2" s="397"/>
      <c r="B2" s="397"/>
      <c r="C2" s="403"/>
      <c r="D2" s="404"/>
      <c r="E2" s="403"/>
      <c r="F2" s="404"/>
      <c r="G2" s="403"/>
      <c r="H2" s="403"/>
    </row>
    <row r="3" spans="1:8" x14ac:dyDescent="0.25">
      <c r="A3" s="191">
        <v>1</v>
      </c>
      <c r="B3" s="103" t="s">
        <v>297</v>
      </c>
      <c r="C3" s="405">
        <v>900</v>
      </c>
      <c r="D3" s="406"/>
      <c r="E3" s="407">
        <v>750</v>
      </c>
      <c r="F3" s="408"/>
      <c r="G3" s="15">
        <f>E3*C3</f>
        <v>675000</v>
      </c>
      <c r="H3" s="11" t="s">
        <v>389</v>
      </c>
    </row>
    <row r="4" spans="1:8" x14ac:dyDescent="0.25">
      <c r="A4" s="191">
        <f>A3+1</f>
        <v>2</v>
      </c>
      <c r="B4" s="103" t="s">
        <v>108</v>
      </c>
      <c r="C4" s="405">
        <v>600</v>
      </c>
      <c r="D4" s="406"/>
      <c r="E4" s="407">
        <v>730</v>
      </c>
      <c r="F4" s="408"/>
      <c r="G4" s="15">
        <f t="shared" ref="G4:G10" si="0">E4*C4</f>
        <v>438000</v>
      </c>
      <c r="H4" s="11" t="s">
        <v>381</v>
      </c>
    </row>
    <row r="5" spans="1:8" x14ac:dyDescent="0.25">
      <c r="A5" s="191">
        <f t="shared" ref="A5:A14" si="1">A4+1</f>
        <v>3</v>
      </c>
      <c r="B5" s="103" t="s">
        <v>384</v>
      </c>
      <c r="C5" s="405">
        <v>800</v>
      </c>
      <c r="D5" s="406"/>
      <c r="E5" s="407">
        <v>730</v>
      </c>
      <c r="F5" s="408"/>
      <c r="G5" s="15">
        <f t="shared" si="0"/>
        <v>584000</v>
      </c>
      <c r="H5" s="11" t="s">
        <v>381</v>
      </c>
    </row>
    <row r="6" spans="1:8" x14ac:dyDescent="0.25">
      <c r="A6" s="191">
        <f t="shared" si="1"/>
        <v>4</v>
      </c>
      <c r="B6" s="103" t="s">
        <v>185</v>
      </c>
      <c r="C6" s="405">
        <v>900</v>
      </c>
      <c r="D6" s="406"/>
      <c r="E6" s="407">
        <v>750</v>
      </c>
      <c r="F6" s="408"/>
      <c r="G6" s="15">
        <f t="shared" si="0"/>
        <v>675000</v>
      </c>
      <c r="H6" s="11" t="s">
        <v>404</v>
      </c>
    </row>
    <row r="7" spans="1:8" x14ac:dyDescent="0.25">
      <c r="A7" s="191">
        <f t="shared" si="1"/>
        <v>5</v>
      </c>
      <c r="B7" s="103" t="s">
        <v>423</v>
      </c>
      <c r="C7" s="405">
        <v>40</v>
      </c>
      <c r="D7" s="406"/>
      <c r="E7" s="407">
        <v>730</v>
      </c>
      <c r="F7" s="408"/>
      <c r="G7" s="15">
        <f t="shared" si="0"/>
        <v>29200</v>
      </c>
      <c r="H7" s="11"/>
    </row>
    <row r="8" spans="1:8" x14ac:dyDescent="0.25">
      <c r="A8" s="191">
        <f t="shared" si="1"/>
        <v>6</v>
      </c>
      <c r="B8" s="103"/>
      <c r="C8" s="405">
        <v>40</v>
      </c>
      <c r="D8" s="406"/>
      <c r="E8" s="407">
        <v>730</v>
      </c>
      <c r="F8" s="408"/>
      <c r="G8" s="15">
        <f t="shared" si="0"/>
        <v>29200</v>
      </c>
      <c r="H8" s="11"/>
    </row>
    <row r="9" spans="1:8" x14ac:dyDescent="0.25">
      <c r="A9" s="191">
        <f t="shared" si="1"/>
        <v>7</v>
      </c>
      <c r="B9" s="103" t="s">
        <v>102</v>
      </c>
      <c r="C9" s="405">
        <v>1000</v>
      </c>
      <c r="D9" s="406"/>
      <c r="E9" s="407">
        <v>730</v>
      </c>
      <c r="F9" s="408"/>
      <c r="G9" s="15">
        <f t="shared" si="0"/>
        <v>730000</v>
      </c>
      <c r="H9" s="11" t="s">
        <v>433</v>
      </c>
    </row>
    <row r="10" spans="1:8" x14ac:dyDescent="0.25">
      <c r="A10" s="191">
        <f t="shared" si="1"/>
        <v>8</v>
      </c>
      <c r="B10" s="103" t="s">
        <v>121</v>
      </c>
      <c r="C10" s="405">
        <v>1000</v>
      </c>
      <c r="D10" s="406"/>
      <c r="E10" s="407">
        <v>730</v>
      </c>
      <c r="F10" s="408"/>
      <c r="G10" s="15">
        <f t="shared" si="0"/>
        <v>730000</v>
      </c>
      <c r="H10" s="11" t="s">
        <v>433</v>
      </c>
    </row>
    <row r="11" spans="1:8" x14ac:dyDescent="0.25">
      <c r="A11" s="191">
        <f t="shared" si="1"/>
        <v>9</v>
      </c>
      <c r="B11" s="103"/>
      <c r="C11" s="405"/>
      <c r="D11" s="406"/>
      <c r="E11" s="407"/>
      <c r="F11" s="408"/>
      <c r="G11" s="15"/>
      <c r="H11" s="11"/>
    </row>
    <row r="12" spans="1:8" x14ac:dyDescent="0.25">
      <c r="A12" s="191">
        <f t="shared" si="1"/>
        <v>10</v>
      </c>
      <c r="B12" s="103"/>
      <c r="C12" s="409"/>
      <c r="D12" s="409"/>
      <c r="E12" s="410"/>
      <c r="F12" s="410"/>
      <c r="G12" s="15"/>
      <c r="H12" s="11"/>
    </row>
    <row r="13" spans="1:8" x14ac:dyDescent="0.25">
      <c r="A13" s="191">
        <f t="shared" si="1"/>
        <v>11</v>
      </c>
      <c r="B13" s="103"/>
      <c r="C13" s="409"/>
      <c r="D13" s="409"/>
      <c r="E13" s="410"/>
      <c r="F13" s="410"/>
      <c r="G13" s="15"/>
      <c r="H13" s="11"/>
    </row>
    <row r="14" spans="1:8" x14ac:dyDescent="0.25">
      <c r="A14" s="191">
        <f t="shared" si="1"/>
        <v>12</v>
      </c>
      <c r="B14" s="103"/>
      <c r="C14" s="409"/>
      <c r="D14" s="409"/>
      <c r="E14" s="410"/>
      <c r="F14" s="410"/>
      <c r="G14" s="15"/>
      <c r="H14" s="11"/>
    </row>
    <row r="15" spans="1:8" x14ac:dyDescent="0.25">
      <c r="B15" s="70"/>
      <c r="C15" s="409">
        <f>SUM(C4:D14)</f>
        <v>4380</v>
      </c>
      <c r="D15" s="409"/>
      <c r="E15" s="410"/>
      <c r="F15" s="410"/>
      <c r="G15" s="15"/>
      <c r="H15" s="11"/>
    </row>
    <row r="18" spans="4:6" x14ac:dyDescent="0.25">
      <c r="D18" s="399" t="s">
        <v>111</v>
      </c>
      <c r="E18" s="400">
        <f>SUM(G9:G15)</f>
        <v>1460000</v>
      </c>
      <c r="F18" s="401"/>
    </row>
    <row r="19" spans="4:6" x14ac:dyDescent="0.25">
      <c r="D19" s="399"/>
      <c r="E19" s="401"/>
      <c r="F19" s="401"/>
    </row>
  </sheetData>
  <mergeCells count="34">
    <mergeCell ref="C14:D14"/>
    <mergeCell ref="E14:F14"/>
    <mergeCell ref="C15:D15"/>
    <mergeCell ref="E15:F15"/>
    <mergeCell ref="C11:D11"/>
    <mergeCell ref="E11:F11"/>
    <mergeCell ref="C12:D12"/>
    <mergeCell ref="E12:F12"/>
    <mergeCell ref="C13:D13"/>
    <mergeCell ref="E13:F13"/>
    <mergeCell ref="G1:G2"/>
    <mergeCell ref="H1:H2"/>
    <mergeCell ref="C4:D4"/>
    <mergeCell ref="E4:F4"/>
    <mergeCell ref="C5:D5"/>
    <mergeCell ref="E5:F5"/>
    <mergeCell ref="C3:D3"/>
    <mergeCell ref="E3:F3"/>
    <mergeCell ref="D18:D19"/>
    <mergeCell ref="E18:F19"/>
    <mergeCell ref="A1:A2"/>
    <mergeCell ref="B1:B2"/>
    <mergeCell ref="C1:D2"/>
    <mergeCell ref="E1:F2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12" sqref="G12"/>
    </sheetView>
  </sheetViews>
  <sheetFormatPr baseColWidth="10" defaultRowHeight="15" x14ac:dyDescent="0.25"/>
  <cols>
    <col min="2" max="2" width="23.5703125" bestFit="1" customWidth="1"/>
    <col min="5" max="5" width="15.5703125" bestFit="1" customWidth="1"/>
    <col min="6" max="6" width="15.28515625" bestFit="1" customWidth="1"/>
    <col min="8" max="8" width="10.7109375" bestFit="1" customWidth="1"/>
  </cols>
  <sheetData>
    <row r="1" spans="1:8" x14ac:dyDescent="0.25">
      <c r="C1" s="414"/>
      <c r="D1" s="414"/>
      <c r="E1" s="414"/>
      <c r="F1" s="414"/>
    </row>
    <row r="3" spans="1:8" x14ac:dyDescent="0.25">
      <c r="A3" s="397" t="s">
        <v>329</v>
      </c>
      <c r="B3" s="397" t="s">
        <v>0</v>
      </c>
      <c r="C3" s="397" t="s">
        <v>79</v>
      </c>
      <c r="D3" s="402"/>
      <c r="E3" s="397" t="s">
        <v>5</v>
      </c>
      <c r="F3" s="402"/>
      <c r="G3" s="397" t="s">
        <v>107</v>
      </c>
      <c r="H3" s="397" t="s">
        <v>9</v>
      </c>
    </row>
    <row r="4" spans="1:8" x14ac:dyDescent="0.25">
      <c r="A4" s="397"/>
      <c r="B4" s="397"/>
      <c r="C4" s="403"/>
      <c r="D4" s="404"/>
      <c r="E4" s="403"/>
      <c r="F4" s="404"/>
      <c r="G4" s="403"/>
      <c r="H4" s="403"/>
    </row>
    <row r="5" spans="1:8" x14ac:dyDescent="0.25">
      <c r="A5" s="262">
        <v>1</v>
      </c>
      <c r="B5" s="103" t="s">
        <v>77</v>
      </c>
      <c r="C5" s="405">
        <v>800</v>
      </c>
      <c r="D5" s="406"/>
      <c r="E5" s="407">
        <v>730</v>
      </c>
      <c r="F5" s="408"/>
      <c r="G5" s="15">
        <f>C5*E5</f>
        <v>584000</v>
      </c>
      <c r="H5" s="198">
        <v>45428</v>
      </c>
    </row>
    <row r="6" spans="1:8" x14ac:dyDescent="0.25">
      <c r="A6" s="262">
        <f>A5+1</f>
        <v>2</v>
      </c>
      <c r="B6" s="103"/>
      <c r="C6" s="405"/>
      <c r="D6" s="406"/>
      <c r="E6" s="407"/>
      <c r="F6" s="408"/>
      <c r="G6" s="15"/>
      <c r="H6" s="198"/>
    </row>
    <row r="7" spans="1:8" x14ac:dyDescent="0.25">
      <c r="A7" s="262">
        <f>A6+1</f>
        <v>3</v>
      </c>
      <c r="B7" s="103"/>
      <c r="C7" s="405"/>
      <c r="D7" s="406"/>
      <c r="E7" s="407"/>
      <c r="F7" s="408"/>
      <c r="G7" s="15"/>
      <c r="H7" s="198"/>
    </row>
    <row r="8" spans="1:8" x14ac:dyDescent="0.25">
      <c r="A8" s="262">
        <f>A7+1</f>
        <v>4</v>
      </c>
      <c r="B8" s="103"/>
      <c r="C8" s="405"/>
      <c r="D8" s="406"/>
      <c r="E8" s="407"/>
      <c r="F8" s="408"/>
      <c r="G8" s="15"/>
      <c r="H8" s="198"/>
    </row>
    <row r="9" spans="1:8" x14ac:dyDescent="0.25">
      <c r="A9" s="262" t="e">
        <f>#REF!+1</f>
        <v>#REF!</v>
      </c>
      <c r="B9" s="103"/>
      <c r="C9" s="405"/>
      <c r="D9" s="406"/>
      <c r="E9" s="407"/>
      <c r="F9" s="408"/>
      <c r="G9" s="15"/>
      <c r="H9" s="11"/>
    </row>
    <row r="10" spans="1:8" x14ac:dyDescent="0.25">
      <c r="A10" s="10"/>
      <c r="B10" s="103"/>
      <c r="C10" s="405">
        <f>SUM(C5:D8)</f>
        <v>800</v>
      </c>
      <c r="D10" s="406"/>
      <c r="E10" s="407" t="s">
        <v>32</v>
      </c>
      <c r="F10" s="408"/>
      <c r="G10" s="126"/>
      <c r="H10" s="176"/>
    </row>
    <row r="12" spans="1:8" x14ac:dyDescent="0.25">
      <c r="E12" s="413" t="s">
        <v>111</v>
      </c>
      <c r="F12" s="400">
        <f>SUM(G5:G8)</f>
        <v>584000</v>
      </c>
    </row>
    <row r="13" spans="1:8" x14ac:dyDescent="0.25">
      <c r="E13" s="413"/>
      <c r="F13" s="401"/>
    </row>
    <row r="15" spans="1:8" x14ac:dyDescent="0.25">
      <c r="E15" s="413" t="s">
        <v>273</v>
      </c>
      <c r="F15" s="400">
        <v>2025000</v>
      </c>
    </row>
    <row r="16" spans="1:8" x14ac:dyDescent="0.25">
      <c r="E16" s="413"/>
      <c r="F16" s="401"/>
    </row>
    <row r="18" spans="5:6" x14ac:dyDescent="0.25">
      <c r="E18" s="413" t="s">
        <v>470</v>
      </c>
      <c r="F18" s="400">
        <v>292400</v>
      </c>
    </row>
    <row r="19" spans="5:6" x14ac:dyDescent="0.25">
      <c r="E19" s="413"/>
      <c r="F19" s="401"/>
    </row>
    <row r="21" spans="5:6" x14ac:dyDescent="0.25">
      <c r="E21" s="413" t="s">
        <v>71</v>
      </c>
      <c r="F21" s="400">
        <f>F15-F12-F18</f>
        <v>1148600</v>
      </c>
    </row>
    <row r="22" spans="5:6" x14ac:dyDescent="0.25">
      <c r="E22" s="413"/>
      <c r="F22" s="401"/>
    </row>
  </sheetData>
  <mergeCells count="27">
    <mergeCell ref="C1:F1"/>
    <mergeCell ref="A3:A4"/>
    <mergeCell ref="B3:B4"/>
    <mergeCell ref="C3:D4"/>
    <mergeCell ref="E3:F4"/>
    <mergeCell ref="H3:H4"/>
    <mergeCell ref="C5:D5"/>
    <mergeCell ref="E5:F5"/>
    <mergeCell ref="C6:D6"/>
    <mergeCell ref="E6:F6"/>
    <mergeCell ref="C7:D7"/>
    <mergeCell ref="E7:F7"/>
    <mergeCell ref="C8:D8"/>
    <mergeCell ref="E8:F8"/>
    <mergeCell ref="G3:G4"/>
    <mergeCell ref="E21:E22"/>
    <mergeCell ref="F21:F22"/>
    <mergeCell ref="E18:E19"/>
    <mergeCell ref="F18:F19"/>
    <mergeCell ref="C9:D9"/>
    <mergeCell ref="E9:F9"/>
    <mergeCell ref="C10:D10"/>
    <mergeCell ref="E12:E13"/>
    <mergeCell ref="F12:F13"/>
    <mergeCell ref="E15:E16"/>
    <mergeCell ref="F15:F16"/>
    <mergeCell ref="E10:F10"/>
  </mergeCells>
  <pageMargins left="0.7" right="0.7" top="0.75" bottom="0.75" header="0.3" footer="0.3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5" workbookViewId="0">
      <selection activeCell="F8" sqref="F8:G8"/>
    </sheetView>
  </sheetViews>
  <sheetFormatPr baseColWidth="10" defaultRowHeight="15" x14ac:dyDescent="0.25"/>
  <cols>
    <col min="9" max="9" width="13.7109375" customWidth="1"/>
  </cols>
  <sheetData>
    <row r="1" spans="1:12" x14ac:dyDescent="0.25">
      <c r="E1" s="434" t="s">
        <v>444</v>
      </c>
      <c r="F1" s="434"/>
      <c r="G1" s="434"/>
      <c r="H1" s="434"/>
    </row>
    <row r="2" spans="1:12" x14ac:dyDescent="0.25">
      <c r="E2" s="434"/>
      <c r="F2" s="434"/>
      <c r="G2" s="434"/>
      <c r="H2" s="434"/>
    </row>
    <row r="4" spans="1:12" x14ac:dyDescent="0.25">
      <c r="A4" s="431" t="s">
        <v>329</v>
      </c>
      <c r="B4" s="431" t="s">
        <v>0</v>
      </c>
      <c r="C4" s="431"/>
      <c r="D4" s="431" t="s">
        <v>2</v>
      </c>
      <c r="E4" s="431"/>
      <c r="F4" s="431" t="s">
        <v>3</v>
      </c>
      <c r="G4" s="431"/>
      <c r="H4" s="431" t="s">
        <v>304</v>
      </c>
      <c r="I4" s="431"/>
      <c r="J4" s="431" t="s">
        <v>107</v>
      </c>
      <c r="K4" s="431"/>
      <c r="L4" s="431" t="s">
        <v>9</v>
      </c>
    </row>
    <row r="5" spans="1:12" x14ac:dyDescent="0.25">
      <c r="A5" s="431"/>
      <c r="B5" s="431"/>
      <c r="C5" s="431"/>
      <c r="D5" s="431"/>
      <c r="E5" s="431"/>
      <c r="F5" s="431"/>
      <c r="G5" s="431"/>
      <c r="H5" s="431"/>
      <c r="I5" s="431"/>
      <c r="J5" s="431"/>
      <c r="K5" s="431"/>
      <c r="L5" s="431"/>
    </row>
    <row r="6" spans="1:12" x14ac:dyDescent="0.25">
      <c r="A6" s="220">
        <v>1</v>
      </c>
      <c r="B6" s="435" t="s">
        <v>382</v>
      </c>
      <c r="C6" s="435"/>
      <c r="D6" s="436">
        <v>45000</v>
      </c>
      <c r="E6" s="435"/>
      <c r="F6" s="435"/>
      <c r="G6" s="435"/>
      <c r="H6" s="437">
        <v>45</v>
      </c>
      <c r="I6" s="437"/>
      <c r="J6" s="437">
        <f>D6*H6</f>
        <v>2025000</v>
      </c>
      <c r="K6" s="435"/>
      <c r="L6" s="10" t="s">
        <v>381</v>
      </c>
    </row>
    <row r="7" spans="1:12" x14ac:dyDescent="0.25">
      <c r="A7" s="220">
        <v>2</v>
      </c>
      <c r="B7" s="435"/>
      <c r="C7" s="435"/>
      <c r="D7" s="436"/>
      <c r="E7" s="435"/>
      <c r="F7" s="435"/>
      <c r="G7" s="435"/>
      <c r="H7" s="437"/>
      <c r="I7" s="437"/>
      <c r="J7" s="437"/>
      <c r="K7" s="435"/>
      <c r="L7" s="10" t="s">
        <v>381</v>
      </c>
    </row>
    <row r="8" spans="1:12" x14ac:dyDescent="0.25">
      <c r="A8" s="220">
        <v>3</v>
      </c>
      <c r="B8" s="435" t="s">
        <v>386</v>
      </c>
      <c r="C8" s="435"/>
      <c r="D8" s="436">
        <v>45000</v>
      </c>
      <c r="E8" s="435"/>
      <c r="F8" s="435"/>
      <c r="G8" s="435"/>
      <c r="H8" s="437">
        <v>45</v>
      </c>
      <c r="I8" s="437"/>
      <c r="J8" s="437">
        <f>D8*H8</f>
        <v>2025000</v>
      </c>
      <c r="K8" s="435"/>
      <c r="L8" s="10" t="s">
        <v>381</v>
      </c>
    </row>
    <row r="9" spans="1:12" x14ac:dyDescent="0.25">
      <c r="A9" s="220">
        <v>4</v>
      </c>
      <c r="B9" s="435" t="s">
        <v>121</v>
      </c>
      <c r="C9" s="435"/>
      <c r="D9" s="436">
        <v>45000</v>
      </c>
      <c r="E9" s="435"/>
      <c r="F9" s="435"/>
      <c r="G9" s="435"/>
      <c r="H9" s="437">
        <v>45</v>
      </c>
      <c r="I9" s="437"/>
      <c r="J9" s="437">
        <f>D9*H9</f>
        <v>2025000</v>
      </c>
      <c r="K9" s="435"/>
      <c r="L9" s="10" t="s">
        <v>440</v>
      </c>
    </row>
    <row r="10" spans="1:12" x14ac:dyDescent="0.25">
      <c r="A10" s="220">
        <v>5</v>
      </c>
      <c r="B10" s="435"/>
      <c r="C10" s="435"/>
      <c r="D10" s="436"/>
      <c r="E10" s="435"/>
      <c r="F10" s="435"/>
      <c r="G10" s="435"/>
      <c r="H10" s="437"/>
      <c r="I10" s="437"/>
      <c r="J10" s="437"/>
      <c r="K10" s="435"/>
      <c r="L10" s="10"/>
    </row>
    <row r="11" spans="1:12" x14ac:dyDescent="0.25">
      <c r="A11" s="220">
        <v>6</v>
      </c>
      <c r="B11" s="435"/>
      <c r="C11" s="435"/>
      <c r="D11" s="436"/>
      <c r="E11" s="435"/>
      <c r="F11" s="435"/>
      <c r="G11" s="435"/>
      <c r="H11" s="437"/>
      <c r="I11" s="437"/>
      <c r="J11" s="437"/>
      <c r="K11" s="435"/>
      <c r="L11" s="10"/>
    </row>
    <row r="12" spans="1:12" x14ac:dyDescent="0.25">
      <c r="A12" s="220">
        <v>7</v>
      </c>
      <c r="B12" s="435"/>
      <c r="C12" s="435"/>
      <c r="D12" s="436"/>
      <c r="E12" s="435"/>
      <c r="F12" s="435"/>
      <c r="G12" s="435"/>
      <c r="H12" s="437"/>
      <c r="I12" s="437"/>
      <c r="J12" s="437"/>
      <c r="K12" s="435"/>
      <c r="L12" s="10"/>
    </row>
    <row r="13" spans="1:12" x14ac:dyDescent="0.25">
      <c r="A13" s="220">
        <v>8</v>
      </c>
      <c r="B13" s="435"/>
      <c r="C13" s="435"/>
      <c r="D13" s="436"/>
      <c r="E13" s="435"/>
      <c r="F13" s="435"/>
      <c r="G13" s="435"/>
      <c r="H13" s="437"/>
      <c r="I13" s="437"/>
      <c r="J13" s="437"/>
      <c r="K13" s="435"/>
      <c r="L13" s="10"/>
    </row>
    <row r="14" spans="1:12" x14ac:dyDescent="0.25">
      <c r="A14" s="220">
        <v>9</v>
      </c>
      <c r="B14" s="435"/>
      <c r="C14" s="435"/>
      <c r="D14" s="436"/>
      <c r="E14" s="435"/>
      <c r="F14" s="435"/>
      <c r="G14" s="435"/>
      <c r="H14" s="437"/>
      <c r="I14" s="437"/>
      <c r="J14" s="437"/>
      <c r="K14" s="435"/>
      <c r="L14" s="10"/>
    </row>
    <row r="15" spans="1:12" x14ac:dyDescent="0.25">
      <c r="A15" s="220">
        <v>10</v>
      </c>
      <c r="B15" s="435"/>
      <c r="C15" s="435"/>
      <c r="D15" s="436"/>
      <c r="E15" s="435"/>
      <c r="F15" s="435"/>
      <c r="G15" s="435"/>
      <c r="H15" s="437"/>
      <c r="I15" s="437"/>
      <c r="J15" s="437"/>
      <c r="K15" s="435"/>
      <c r="L15" s="10"/>
    </row>
    <row r="16" spans="1:12" x14ac:dyDescent="0.25">
      <c r="A16" s="220">
        <v>11</v>
      </c>
      <c r="B16" s="435"/>
      <c r="C16" s="435"/>
      <c r="D16" s="436"/>
      <c r="E16" s="435"/>
      <c r="F16" s="435"/>
      <c r="G16" s="435"/>
      <c r="H16" s="437"/>
      <c r="I16" s="437"/>
      <c r="J16" s="437"/>
      <c r="K16" s="435"/>
      <c r="L16" s="10"/>
    </row>
    <row r="17" spans="1:12" x14ac:dyDescent="0.25">
      <c r="A17" s="220">
        <v>12</v>
      </c>
      <c r="B17" s="435"/>
      <c r="C17" s="435"/>
      <c r="D17" s="436"/>
      <c r="E17" s="435"/>
      <c r="F17" s="435"/>
      <c r="G17" s="435"/>
      <c r="H17" s="437"/>
      <c r="I17" s="437"/>
      <c r="J17" s="437"/>
      <c r="K17" s="435"/>
      <c r="L17" s="10"/>
    </row>
    <row r="18" spans="1:12" x14ac:dyDescent="0.25">
      <c r="A18" s="220">
        <v>13</v>
      </c>
      <c r="B18" s="435"/>
      <c r="C18" s="435"/>
      <c r="D18" s="436"/>
      <c r="E18" s="435"/>
      <c r="F18" s="435"/>
      <c r="G18" s="435"/>
      <c r="H18" s="437"/>
      <c r="I18" s="437"/>
      <c r="J18" s="437"/>
      <c r="K18" s="435"/>
      <c r="L18" s="10"/>
    </row>
    <row r="19" spans="1:12" x14ac:dyDescent="0.25">
      <c r="A19" s="220">
        <v>14</v>
      </c>
      <c r="B19" s="435"/>
      <c r="C19" s="435"/>
      <c r="D19" s="436"/>
      <c r="E19" s="435"/>
      <c r="F19" s="435"/>
      <c r="G19" s="435"/>
      <c r="H19" s="437"/>
      <c r="I19" s="437"/>
      <c r="J19" s="437"/>
      <c r="K19" s="435"/>
      <c r="L19" s="10"/>
    </row>
    <row r="20" spans="1:12" x14ac:dyDescent="0.25">
      <c r="A20" s="220">
        <v>15</v>
      </c>
      <c r="B20" s="435"/>
      <c r="C20" s="435"/>
      <c r="D20" s="436"/>
      <c r="E20" s="435"/>
      <c r="F20" s="435"/>
      <c r="G20" s="435"/>
      <c r="H20" s="437"/>
      <c r="I20" s="437"/>
      <c r="J20" s="437"/>
      <c r="K20" s="435"/>
      <c r="L20" s="10"/>
    </row>
    <row r="21" spans="1:12" x14ac:dyDescent="0.25">
      <c r="A21" s="220">
        <v>16</v>
      </c>
      <c r="B21" s="435"/>
      <c r="C21" s="435"/>
      <c r="D21" s="436"/>
      <c r="E21" s="435"/>
      <c r="F21" s="435"/>
      <c r="G21" s="435"/>
      <c r="H21" s="437"/>
      <c r="I21" s="437"/>
      <c r="J21" s="437"/>
      <c r="K21" s="435"/>
      <c r="L21" s="10"/>
    </row>
    <row r="22" spans="1:12" x14ac:dyDescent="0.25">
      <c r="A22" s="220">
        <v>17</v>
      </c>
      <c r="B22" s="435"/>
      <c r="C22" s="435"/>
      <c r="D22" s="436"/>
      <c r="E22" s="435"/>
      <c r="F22" s="435"/>
      <c r="G22" s="435"/>
      <c r="H22" s="437"/>
      <c r="I22" s="437"/>
      <c r="J22" s="437"/>
      <c r="K22" s="435"/>
      <c r="L22" s="10"/>
    </row>
    <row r="23" spans="1:12" x14ac:dyDescent="0.25">
      <c r="A23" s="220">
        <v>18</v>
      </c>
      <c r="B23" s="435"/>
      <c r="C23" s="435"/>
      <c r="D23" s="436"/>
      <c r="E23" s="435"/>
      <c r="F23" s="435"/>
      <c r="G23" s="435"/>
      <c r="H23" s="437"/>
      <c r="I23" s="437"/>
      <c r="J23" s="437"/>
      <c r="K23" s="435"/>
      <c r="L23" s="10"/>
    </row>
    <row r="24" spans="1:12" x14ac:dyDescent="0.25">
      <c r="A24" s="220">
        <v>19</v>
      </c>
      <c r="B24" s="435"/>
      <c r="C24" s="435"/>
      <c r="D24" s="436"/>
      <c r="E24" s="435"/>
      <c r="F24" s="435"/>
      <c r="G24" s="435"/>
      <c r="H24" s="437"/>
      <c r="I24" s="437"/>
      <c r="J24" s="437"/>
      <c r="K24" s="435"/>
      <c r="L24" s="10"/>
    </row>
    <row r="25" spans="1:12" x14ac:dyDescent="0.25">
      <c r="A25" s="220">
        <v>20</v>
      </c>
      <c r="B25" s="435"/>
      <c r="C25" s="435"/>
      <c r="D25" s="436"/>
      <c r="E25" s="435"/>
      <c r="F25" s="435"/>
      <c r="G25" s="435"/>
      <c r="H25" s="437"/>
      <c r="I25" s="437"/>
      <c r="J25" s="437"/>
      <c r="K25" s="435"/>
      <c r="L25" s="10"/>
    </row>
    <row r="26" spans="1:12" x14ac:dyDescent="0.25">
      <c r="A26" s="220">
        <v>21</v>
      </c>
      <c r="B26" s="435"/>
      <c r="C26" s="435"/>
      <c r="D26" s="436"/>
      <c r="E26" s="435"/>
      <c r="F26" s="435"/>
      <c r="G26" s="435"/>
      <c r="H26" s="437"/>
      <c r="I26" s="437"/>
      <c r="J26" s="437"/>
      <c r="K26" s="435"/>
      <c r="L26" s="10"/>
    </row>
    <row r="27" spans="1:12" x14ac:dyDescent="0.25">
      <c r="A27" s="220">
        <v>22</v>
      </c>
      <c r="B27" s="435"/>
      <c r="C27" s="435"/>
      <c r="D27" s="436"/>
      <c r="E27" s="435"/>
      <c r="F27" s="435"/>
      <c r="G27" s="435"/>
      <c r="H27" s="437"/>
      <c r="I27" s="437"/>
      <c r="J27" s="437"/>
      <c r="K27" s="435"/>
      <c r="L27" s="10"/>
    </row>
    <row r="28" spans="1:12" x14ac:dyDescent="0.25">
      <c r="A28" s="220">
        <v>23</v>
      </c>
      <c r="B28" s="435"/>
      <c r="C28" s="435"/>
      <c r="D28" s="436"/>
      <c r="E28" s="435"/>
      <c r="F28" s="435"/>
      <c r="G28" s="435"/>
      <c r="H28" s="437"/>
      <c r="I28" s="437"/>
      <c r="J28" s="437"/>
      <c r="K28" s="435"/>
      <c r="L28" s="10"/>
    </row>
    <row r="29" spans="1:12" x14ac:dyDescent="0.25">
      <c r="A29" s="10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10"/>
    </row>
    <row r="30" spans="1:12" x14ac:dyDescent="0.25">
      <c r="A30" s="10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10"/>
    </row>
    <row r="31" spans="1:12" x14ac:dyDescent="0.25">
      <c r="A31" s="10"/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10"/>
    </row>
    <row r="32" spans="1:12" ht="21" x14ac:dyDescent="0.35">
      <c r="A32" s="10"/>
      <c r="B32" s="409"/>
      <c r="C32" s="409"/>
      <c r="D32" s="409"/>
      <c r="E32" s="409"/>
      <c r="F32" s="433">
        <f>SUM(F6:G23)</f>
        <v>0</v>
      </c>
      <c r="G32" s="433"/>
      <c r="H32" s="409"/>
      <c r="I32" s="409"/>
      <c r="J32" s="432">
        <f>SUM(J6:K23)</f>
        <v>6075000</v>
      </c>
      <c r="K32" s="433"/>
    </row>
    <row r="33" spans="1:11" x14ac:dyDescent="0.25">
      <c r="A33" s="10"/>
      <c r="B33" s="409"/>
      <c r="C33" s="409"/>
      <c r="D33" s="409"/>
      <c r="E33" s="409"/>
      <c r="F33" s="409"/>
      <c r="G33" s="409"/>
      <c r="H33" s="409"/>
      <c r="I33" s="409"/>
      <c r="J33" s="409"/>
      <c r="K33" s="409"/>
    </row>
    <row r="34" spans="1:11" x14ac:dyDescent="0.25">
      <c r="A34" s="10"/>
      <c r="B34" s="409"/>
      <c r="C34" s="409"/>
      <c r="D34" s="409"/>
      <c r="E34" s="409"/>
      <c r="F34" s="409"/>
      <c r="G34" s="409"/>
      <c r="H34" s="409"/>
      <c r="I34" s="409"/>
      <c r="J34" s="409"/>
      <c r="K34" s="409"/>
    </row>
    <row r="35" spans="1:11" ht="21" x14ac:dyDescent="0.35">
      <c r="A35" s="10"/>
      <c r="B35" s="409"/>
      <c r="C35" s="409"/>
      <c r="D35" s="409"/>
      <c r="E35" s="409"/>
      <c r="F35" s="409"/>
      <c r="G35" s="409"/>
      <c r="H35" s="431" t="s">
        <v>305</v>
      </c>
      <c r="I35" s="431"/>
      <c r="J35" s="432">
        <f>J32</f>
        <v>6075000</v>
      </c>
      <c r="K35" s="433"/>
    </row>
    <row r="36" spans="1:11" x14ac:dyDescent="0.25">
      <c r="A36" s="10"/>
      <c r="B36" s="409"/>
      <c r="C36" s="409"/>
      <c r="D36" s="409"/>
      <c r="E36" s="409"/>
      <c r="F36" s="409"/>
      <c r="G36" s="409"/>
      <c r="H36" s="409"/>
      <c r="I36" s="409"/>
      <c r="J36" s="409"/>
      <c r="K36" s="409"/>
    </row>
    <row r="37" spans="1:11" ht="21" x14ac:dyDescent="0.35">
      <c r="A37" s="10"/>
      <c r="B37" s="409"/>
      <c r="C37" s="409"/>
      <c r="D37" s="409"/>
      <c r="E37" s="409"/>
      <c r="F37" s="409"/>
      <c r="G37" s="409"/>
      <c r="H37" s="431" t="s">
        <v>306</v>
      </c>
      <c r="I37" s="431"/>
      <c r="J37" s="432">
        <f>(F32)*700</f>
        <v>0</v>
      </c>
      <c r="K37" s="433"/>
    </row>
    <row r="38" spans="1:11" x14ac:dyDescent="0.25">
      <c r="A38" s="10"/>
      <c r="B38" s="409"/>
      <c r="C38" s="409"/>
      <c r="D38" s="409"/>
      <c r="E38" s="409"/>
      <c r="F38" s="409"/>
      <c r="G38" s="409"/>
      <c r="H38" s="409"/>
      <c r="I38" s="409"/>
      <c r="J38" s="409"/>
      <c r="K38" s="409"/>
    </row>
    <row r="39" spans="1:11" ht="21" x14ac:dyDescent="0.35">
      <c r="A39" s="10"/>
      <c r="B39" s="10"/>
      <c r="C39" s="10"/>
      <c r="D39" s="10"/>
      <c r="E39" s="10"/>
      <c r="F39" s="10"/>
      <c r="G39" s="10"/>
      <c r="H39" s="431" t="s">
        <v>71</v>
      </c>
      <c r="I39" s="431"/>
      <c r="J39" s="432">
        <f>J35-J37</f>
        <v>6075000</v>
      </c>
      <c r="K39" s="433"/>
    </row>
  </sheetData>
  <mergeCells count="175">
    <mergeCell ref="J4:K5"/>
    <mergeCell ref="L4:L5"/>
    <mergeCell ref="B6:C6"/>
    <mergeCell ref="D6:E6"/>
    <mergeCell ref="F6:G6"/>
    <mergeCell ref="H6:I6"/>
    <mergeCell ref="J6:K6"/>
    <mergeCell ref="E1:H2"/>
    <mergeCell ref="A4:A5"/>
    <mergeCell ref="B4:C5"/>
    <mergeCell ref="D4:E5"/>
    <mergeCell ref="F4:G5"/>
    <mergeCell ref="H4:I5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B22:C22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H39:I39"/>
    <mergeCell ref="J39:K39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</mergeCells>
  <pageMargins left="0.7" right="0.7" top="0.75" bottom="0.75" header="0.3" footer="0.3"/>
  <pageSetup scale="85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66"/>
  <sheetViews>
    <sheetView topLeftCell="A29" workbookViewId="0">
      <selection activeCell="D52" sqref="D52"/>
    </sheetView>
  </sheetViews>
  <sheetFormatPr baseColWidth="10" defaultRowHeight="15" x14ac:dyDescent="0.25"/>
  <cols>
    <col min="2" max="2" width="31.28515625" bestFit="1" customWidth="1"/>
    <col min="3" max="3" width="9.28515625" bestFit="1" customWidth="1"/>
    <col min="4" max="4" width="15.28515625" bestFit="1" customWidth="1"/>
    <col min="5" max="5" width="11" bestFit="1" customWidth="1"/>
    <col min="6" max="6" width="17.7109375" bestFit="1" customWidth="1"/>
    <col min="7" max="7" width="20.5703125" bestFit="1" customWidth="1"/>
    <col min="8" max="8" width="13" bestFit="1" customWidth="1"/>
    <col min="9" max="9" width="20.5703125" bestFit="1" customWidth="1"/>
    <col min="10" max="10" width="13.85546875" bestFit="1" customWidth="1"/>
    <col min="11" max="11" width="19" bestFit="1" customWidth="1"/>
    <col min="12" max="13" width="13.85546875" bestFit="1" customWidth="1"/>
    <col min="14" max="14" width="12.140625" bestFit="1" customWidth="1"/>
  </cols>
  <sheetData>
    <row r="3" spans="2:14" ht="18.75" customHeight="1" x14ac:dyDescent="0.25">
      <c r="B3" s="395" t="s">
        <v>0</v>
      </c>
      <c r="C3" s="395" t="s">
        <v>1</v>
      </c>
      <c r="D3" s="395" t="s">
        <v>24</v>
      </c>
      <c r="E3" s="395" t="s">
        <v>2</v>
      </c>
      <c r="F3" s="395" t="s">
        <v>175</v>
      </c>
      <c r="G3" s="395" t="s">
        <v>176</v>
      </c>
      <c r="H3" s="395" t="s">
        <v>3</v>
      </c>
      <c r="I3" s="395" t="s">
        <v>4</v>
      </c>
      <c r="J3" s="395" t="s">
        <v>5</v>
      </c>
      <c r="K3" s="395" t="s">
        <v>6</v>
      </c>
      <c r="L3" s="395" t="s">
        <v>7</v>
      </c>
      <c r="M3" s="395" t="s">
        <v>9</v>
      </c>
      <c r="N3" s="493" t="s">
        <v>7</v>
      </c>
    </row>
    <row r="4" spans="2:14" ht="18.75" customHeight="1" x14ac:dyDescent="0.2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493"/>
    </row>
    <row r="5" spans="2:14" ht="16.5" x14ac:dyDescent="0.3">
      <c r="B5" s="3" t="s">
        <v>173</v>
      </c>
      <c r="C5" s="6" t="s">
        <v>25</v>
      </c>
      <c r="D5" s="62" t="s">
        <v>174</v>
      </c>
      <c r="E5" s="4">
        <v>54000</v>
      </c>
      <c r="F5" s="19">
        <v>45000</v>
      </c>
      <c r="G5" s="19">
        <f>E5-F5</f>
        <v>9000</v>
      </c>
      <c r="H5" s="62">
        <f>200-H6</f>
        <v>20</v>
      </c>
      <c r="I5" s="4">
        <f>G5-H5</f>
        <v>8980</v>
      </c>
      <c r="J5" s="5">
        <v>665</v>
      </c>
      <c r="K5" s="5">
        <f>I5*J5</f>
        <v>5971700</v>
      </c>
      <c r="L5" s="5">
        <v>5971700</v>
      </c>
      <c r="M5" s="67">
        <v>45181</v>
      </c>
      <c r="N5" s="52" t="s">
        <v>32</v>
      </c>
    </row>
    <row r="6" spans="2:14" ht="16.5" x14ac:dyDescent="0.3">
      <c r="B6" s="3"/>
      <c r="C6" s="12"/>
      <c r="D6" s="62"/>
      <c r="E6" s="4"/>
      <c r="F6" s="68"/>
      <c r="G6" s="68"/>
      <c r="H6" s="62">
        <v>180</v>
      </c>
      <c r="I6" s="4"/>
      <c r="J6" s="5"/>
      <c r="K6" s="5"/>
      <c r="L6" s="5"/>
      <c r="M6" s="5"/>
      <c r="N6" s="10"/>
    </row>
    <row r="8" spans="2:14" x14ac:dyDescent="0.25">
      <c r="B8" s="395" t="s">
        <v>0</v>
      </c>
      <c r="C8" s="395" t="s">
        <v>1</v>
      </c>
      <c r="D8" s="395" t="s">
        <v>24</v>
      </c>
      <c r="E8" s="395" t="s">
        <v>2</v>
      </c>
      <c r="F8" s="395" t="s">
        <v>3</v>
      </c>
      <c r="G8" s="395" t="s">
        <v>4</v>
      </c>
      <c r="H8" s="395" t="s">
        <v>5</v>
      </c>
      <c r="I8" s="395" t="s">
        <v>6</v>
      </c>
      <c r="J8" s="395" t="s">
        <v>7</v>
      </c>
      <c r="K8" s="395" t="s">
        <v>8</v>
      </c>
      <c r="L8" s="395" t="s">
        <v>33</v>
      </c>
      <c r="M8" s="395" t="s">
        <v>105</v>
      </c>
      <c r="N8" s="395" t="s">
        <v>9</v>
      </c>
    </row>
    <row r="9" spans="2:14" x14ac:dyDescent="0.25"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</row>
    <row r="10" spans="2:14" ht="16.5" x14ac:dyDescent="0.3">
      <c r="B10" s="3" t="s">
        <v>250</v>
      </c>
      <c r="C10" s="12" t="s">
        <v>25</v>
      </c>
      <c r="D10" s="122"/>
      <c r="E10" s="4">
        <v>27000</v>
      </c>
      <c r="F10" s="122"/>
      <c r="G10" s="4">
        <f>E10-F10</f>
        <v>27000</v>
      </c>
      <c r="H10" s="5">
        <v>700</v>
      </c>
      <c r="I10" s="5">
        <f>G10*H10</f>
        <v>18900000</v>
      </c>
      <c r="J10" s="5">
        <v>18900000</v>
      </c>
      <c r="K10" s="13">
        <f>I10-J10</f>
        <v>0</v>
      </c>
      <c r="L10" s="13"/>
      <c r="M10" s="5"/>
      <c r="N10" s="11"/>
    </row>
    <row r="11" spans="2:14" ht="16.5" x14ac:dyDescent="0.3">
      <c r="B11" s="3"/>
      <c r="C11" s="12"/>
      <c r="D11" s="122"/>
      <c r="E11" s="4"/>
      <c r="F11" s="122"/>
      <c r="G11" s="4"/>
      <c r="H11" s="5"/>
      <c r="I11" s="5"/>
      <c r="J11" s="5"/>
      <c r="K11" s="5"/>
      <c r="L11" s="13"/>
      <c r="M11" s="5"/>
      <c r="N11" s="11"/>
    </row>
    <row r="12" spans="2:14" ht="16.5" x14ac:dyDescent="0.3">
      <c r="B12" s="3"/>
      <c r="C12" s="6"/>
      <c r="D12" s="122"/>
      <c r="E12" s="4"/>
      <c r="F12" s="122"/>
      <c r="G12" s="4"/>
      <c r="H12" s="5"/>
      <c r="I12" s="5"/>
      <c r="J12" s="5"/>
      <c r="K12" s="5"/>
      <c r="L12" s="13"/>
      <c r="M12" s="5"/>
      <c r="N12" s="11"/>
    </row>
    <row r="19" spans="1:24" x14ac:dyDescent="0.25">
      <c r="K19" s="492" t="s">
        <v>55</v>
      </c>
      <c r="L19" s="398">
        <f>K5+I10+I11</f>
        <v>24871700</v>
      </c>
      <c r="M19" s="398"/>
    </row>
    <row r="20" spans="1:24" x14ac:dyDescent="0.25">
      <c r="K20" s="492"/>
      <c r="L20" s="398"/>
      <c r="M20" s="398"/>
    </row>
    <row r="22" spans="1:24" x14ac:dyDescent="0.25">
      <c r="K22" s="492" t="s">
        <v>66</v>
      </c>
      <c r="L22" s="398">
        <f>L5+L6+J10</f>
        <v>24871700</v>
      </c>
      <c r="M22" s="398">
        <f>M5+M6</f>
        <v>45181</v>
      </c>
    </row>
    <row r="23" spans="1:24" x14ac:dyDescent="0.25">
      <c r="K23" s="492"/>
      <c r="L23" s="398"/>
      <c r="M23" s="398"/>
    </row>
    <row r="25" spans="1:24" x14ac:dyDescent="0.25">
      <c r="K25" s="492" t="s">
        <v>71</v>
      </c>
      <c r="L25" s="398">
        <f>L19-L22</f>
        <v>0</v>
      </c>
      <c r="M25" s="398">
        <f>L19-M22</f>
        <v>24826519</v>
      </c>
    </row>
    <row r="26" spans="1:24" x14ac:dyDescent="0.25">
      <c r="K26" s="492"/>
      <c r="L26" s="398"/>
      <c r="M26" s="398"/>
    </row>
    <row r="30" spans="1:24" x14ac:dyDescent="0.25">
      <c r="A30" s="469" t="s">
        <v>341</v>
      </c>
      <c r="B30" s="469" t="s">
        <v>339</v>
      </c>
      <c r="C30" s="490"/>
      <c r="D30" s="469" t="s">
        <v>317</v>
      </c>
      <c r="E30" s="490"/>
      <c r="F30" s="469" t="s">
        <v>318</v>
      </c>
      <c r="G30" s="490"/>
      <c r="H30" s="469" t="s">
        <v>319</v>
      </c>
      <c r="I30" s="490"/>
      <c r="J30" s="469" t="s">
        <v>252</v>
      </c>
      <c r="K30" s="490"/>
      <c r="L30" s="469" t="s">
        <v>320</v>
      </c>
      <c r="M30" s="490"/>
      <c r="N30" s="469" t="s">
        <v>315</v>
      </c>
      <c r="O30" s="490"/>
      <c r="P30" s="469" t="s">
        <v>316</v>
      </c>
      <c r="Q30" s="490"/>
      <c r="R30" s="489" t="s">
        <v>5</v>
      </c>
      <c r="S30" s="489" t="s">
        <v>321</v>
      </c>
      <c r="T30" s="489"/>
      <c r="U30" s="489" t="s">
        <v>322</v>
      </c>
      <c r="V30" s="489"/>
      <c r="W30" s="489" t="s">
        <v>326</v>
      </c>
      <c r="X30" s="489"/>
    </row>
    <row r="31" spans="1:24" x14ac:dyDescent="0.25">
      <c r="A31" s="470"/>
      <c r="B31" s="470"/>
      <c r="C31" s="491"/>
      <c r="D31" s="470"/>
      <c r="E31" s="491"/>
      <c r="F31" s="470"/>
      <c r="G31" s="491"/>
      <c r="H31" s="470"/>
      <c r="I31" s="491"/>
      <c r="J31" s="470"/>
      <c r="K31" s="491"/>
      <c r="L31" s="470"/>
      <c r="M31" s="491"/>
      <c r="N31" s="470"/>
      <c r="O31" s="491"/>
      <c r="P31" s="470"/>
      <c r="Q31" s="491"/>
      <c r="R31" s="489"/>
      <c r="S31" s="489"/>
      <c r="T31" s="489"/>
      <c r="U31" s="489"/>
      <c r="V31" s="489"/>
      <c r="W31" s="489"/>
      <c r="X31" s="489"/>
    </row>
    <row r="32" spans="1:24" x14ac:dyDescent="0.25">
      <c r="A32" s="188">
        <v>1</v>
      </c>
      <c r="B32" s="487" t="s">
        <v>340</v>
      </c>
      <c r="C32" s="488"/>
      <c r="D32" s="487" t="s">
        <v>297</v>
      </c>
      <c r="E32" s="488"/>
      <c r="F32" s="482">
        <v>45000</v>
      </c>
      <c r="G32" s="483"/>
      <c r="H32" s="484">
        <v>45000</v>
      </c>
      <c r="I32" s="472"/>
      <c r="J32" s="486"/>
      <c r="K32" s="483"/>
      <c r="L32" s="481"/>
      <c r="M32" s="472"/>
      <c r="N32" s="482">
        <f>F32-J32</f>
        <v>45000</v>
      </c>
      <c r="O32" s="483"/>
      <c r="P32" s="484">
        <f>H32-L32</f>
        <v>45000</v>
      </c>
      <c r="Q32" s="472"/>
      <c r="R32" s="15"/>
      <c r="S32" s="485">
        <f>N32*R32</f>
        <v>0</v>
      </c>
      <c r="T32" s="483"/>
      <c r="U32" s="471">
        <f>P32*R32</f>
        <v>0</v>
      </c>
      <c r="V32" s="472"/>
      <c r="W32" s="471"/>
      <c r="X32" s="472"/>
    </row>
    <row r="33" spans="1:24" x14ac:dyDescent="0.25">
      <c r="A33" s="188">
        <f>A32+1</f>
        <v>2</v>
      </c>
      <c r="B33" s="487" t="s">
        <v>692</v>
      </c>
      <c r="C33" s="488"/>
      <c r="D33" s="487" t="s">
        <v>474</v>
      </c>
      <c r="E33" s="488"/>
      <c r="F33" s="482">
        <v>45000</v>
      </c>
      <c r="G33" s="483"/>
      <c r="H33" s="484">
        <v>45000</v>
      </c>
      <c r="I33" s="472"/>
      <c r="J33" s="486"/>
      <c r="K33" s="483"/>
      <c r="L33" s="481"/>
      <c r="M33" s="472"/>
      <c r="N33" s="482">
        <f>F33-J33</f>
        <v>45000</v>
      </c>
      <c r="O33" s="483"/>
      <c r="P33" s="484">
        <f>H33-L33</f>
        <v>45000</v>
      </c>
      <c r="Q33" s="472"/>
      <c r="R33" s="15"/>
      <c r="S33" s="485"/>
      <c r="T33" s="483"/>
      <c r="U33" s="471"/>
      <c r="V33" s="472"/>
      <c r="W33" s="471"/>
      <c r="X33" s="472"/>
    </row>
    <row r="34" spans="1:24" x14ac:dyDescent="0.25">
      <c r="A34" s="374"/>
      <c r="B34" s="381"/>
      <c r="C34" s="379"/>
      <c r="D34" s="376"/>
      <c r="E34" s="377"/>
      <c r="F34" s="378"/>
      <c r="G34" s="379"/>
      <c r="H34" s="380"/>
      <c r="I34" s="377"/>
      <c r="J34" s="381"/>
      <c r="K34" s="379"/>
      <c r="L34" s="376"/>
      <c r="M34" s="377"/>
      <c r="N34" s="378"/>
      <c r="O34" s="379"/>
      <c r="P34" s="380"/>
      <c r="Q34" s="377"/>
      <c r="R34" s="15"/>
      <c r="S34" s="382"/>
      <c r="T34" s="379"/>
      <c r="U34" s="383"/>
      <c r="V34" s="377"/>
      <c r="W34" s="383"/>
      <c r="X34" s="377"/>
    </row>
    <row r="35" spans="1:24" x14ac:dyDescent="0.25">
      <c r="A35" s="188">
        <f>A33+1</f>
        <v>3</v>
      </c>
      <c r="B35" s="486" t="s">
        <v>745</v>
      </c>
      <c r="C35" s="483"/>
      <c r="D35" s="481" t="s">
        <v>755</v>
      </c>
      <c r="E35" s="472"/>
      <c r="F35" s="482">
        <v>45000</v>
      </c>
      <c r="G35" s="483"/>
      <c r="H35" s="484"/>
      <c r="I35" s="472"/>
      <c r="J35" s="486"/>
      <c r="K35" s="483"/>
      <c r="L35" s="481"/>
      <c r="M35" s="472"/>
      <c r="N35" s="482">
        <f>F35-J35</f>
        <v>45000</v>
      </c>
      <c r="O35" s="483"/>
      <c r="P35" s="484">
        <f t="shared" ref="P35:P37" si="0">H35-L35</f>
        <v>0</v>
      </c>
      <c r="Q35" s="472"/>
      <c r="R35" s="15"/>
      <c r="S35" s="485"/>
      <c r="T35" s="483"/>
      <c r="U35" s="471"/>
      <c r="V35" s="472"/>
      <c r="W35" s="471"/>
      <c r="X35" s="472"/>
    </row>
    <row r="36" spans="1:24" x14ac:dyDescent="0.25">
      <c r="A36" s="188">
        <f t="shared" ref="A36:A50" si="1">A35+1</f>
        <v>4</v>
      </c>
      <c r="B36" s="486" t="s">
        <v>743</v>
      </c>
      <c r="C36" s="483"/>
      <c r="D36" s="481" t="s">
        <v>740</v>
      </c>
      <c r="E36" s="472"/>
      <c r="F36" s="482">
        <v>45000</v>
      </c>
      <c r="G36" s="483"/>
      <c r="H36" s="484">
        <v>45000</v>
      </c>
      <c r="I36" s="472"/>
      <c r="J36" s="486"/>
      <c r="K36" s="483"/>
      <c r="L36" s="481"/>
      <c r="M36" s="472"/>
      <c r="N36" s="482">
        <f t="shared" ref="N36:N37" si="2">F36-J36</f>
        <v>45000</v>
      </c>
      <c r="O36" s="483"/>
      <c r="P36" s="484">
        <f t="shared" si="0"/>
        <v>45000</v>
      </c>
      <c r="Q36" s="472"/>
      <c r="R36" s="15"/>
      <c r="S36" s="485"/>
      <c r="T36" s="483"/>
      <c r="U36" s="471"/>
      <c r="V36" s="472"/>
      <c r="W36" s="471"/>
      <c r="X36" s="472"/>
    </row>
    <row r="37" spans="1:24" x14ac:dyDescent="0.25">
      <c r="A37" s="188">
        <f t="shared" si="1"/>
        <v>5</v>
      </c>
      <c r="B37" s="486" t="s">
        <v>744</v>
      </c>
      <c r="C37" s="483"/>
      <c r="D37" s="481" t="s">
        <v>474</v>
      </c>
      <c r="E37" s="472"/>
      <c r="F37" s="482">
        <v>45000</v>
      </c>
      <c r="G37" s="483"/>
      <c r="H37" s="484">
        <v>45000</v>
      </c>
      <c r="I37" s="472"/>
      <c r="J37" s="486"/>
      <c r="K37" s="483"/>
      <c r="L37" s="481"/>
      <c r="M37" s="472"/>
      <c r="N37" s="482">
        <f t="shared" si="2"/>
        <v>45000</v>
      </c>
      <c r="O37" s="483"/>
      <c r="P37" s="484">
        <f t="shared" si="0"/>
        <v>45000</v>
      </c>
      <c r="Q37" s="472"/>
      <c r="R37" s="15"/>
      <c r="S37" s="485"/>
      <c r="T37" s="483"/>
      <c r="U37" s="471"/>
      <c r="V37" s="472"/>
      <c r="W37" s="471"/>
      <c r="X37" s="472"/>
    </row>
    <row r="38" spans="1:24" x14ac:dyDescent="0.25">
      <c r="A38" s="188">
        <f t="shared" si="1"/>
        <v>6</v>
      </c>
      <c r="B38" s="486" t="s">
        <v>773</v>
      </c>
      <c r="C38" s="483"/>
      <c r="D38" s="481" t="s">
        <v>648</v>
      </c>
      <c r="E38" s="472"/>
      <c r="F38" s="482">
        <v>45000</v>
      </c>
      <c r="G38" s="483"/>
      <c r="H38" s="484">
        <v>45000</v>
      </c>
      <c r="I38" s="472"/>
      <c r="J38" s="486"/>
      <c r="K38" s="483"/>
      <c r="L38" s="481"/>
      <c r="M38" s="472"/>
      <c r="N38" s="482"/>
      <c r="O38" s="483"/>
      <c r="P38" s="484">
        <f t="shared" ref="P38" si="3">H38-L38</f>
        <v>45000</v>
      </c>
      <c r="Q38" s="472"/>
      <c r="R38" s="15"/>
      <c r="S38" s="485"/>
      <c r="T38" s="483"/>
      <c r="U38" s="471"/>
      <c r="V38" s="472"/>
      <c r="W38" s="471"/>
      <c r="X38" s="472"/>
    </row>
    <row r="39" spans="1:24" x14ac:dyDescent="0.25">
      <c r="A39" s="188">
        <f t="shared" si="1"/>
        <v>7</v>
      </c>
      <c r="B39" s="486"/>
      <c r="C39" s="483"/>
      <c r="D39" s="481"/>
      <c r="E39" s="472"/>
      <c r="F39" s="482"/>
      <c r="G39" s="483"/>
      <c r="H39" s="484"/>
      <c r="I39" s="472"/>
      <c r="J39" s="486"/>
      <c r="K39" s="483"/>
      <c r="L39" s="481"/>
      <c r="M39" s="472"/>
      <c r="N39" s="482"/>
      <c r="O39" s="483"/>
      <c r="P39" s="484"/>
      <c r="Q39" s="472"/>
      <c r="R39" s="15"/>
      <c r="S39" s="485"/>
      <c r="T39" s="483"/>
      <c r="U39" s="471"/>
      <c r="V39" s="472"/>
      <c r="W39" s="471"/>
      <c r="X39" s="472"/>
    </row>
    <row r="40" spans="1:24" x14ac:dyDescent="0.25">
      <c r="A40" s="188">
        <f t="shared" si="1"/>
        <v>8</v>
      </c>
      <c r="B40" s="486"/>
      <c r="C40" s="483"/>
      <c r="D40" s="481"/>
      <c r="E40" s="472"/>
      <c r="F40" s="482"/>
      <c r="G40" s="483"/>
      <c r="H40" s="484"/>
      <c r="I40" s="472"/>
      <c r="J40" s="486"/>
      <c r="K40" s="483"/>
      <c r="L40" s="481"/>
      <c r="M40" s="472"/>
      <c r="N40" s="482"/>
      <c r="O40" s="483"/>
      <c r="P40" s="484"/>
      <c r="Q40" s="472"/>
      <c r="R40" s="15"/>
      <c r="S40" s="485"/>
      <c r="T40" s="483"/>
      <c r="U40" s="471"/>
      <c r="V40" s="472"/>
      <c r="W40" s="471"/>
      <c r="X40" s="472"/>
    </row>
    <row r="41" spans="1:24" x14ac:dyDescent="0.25">
      <c r="A41" s="188">
        <f t="shared" si="1"/>
        <v>9</v>
      </c>
      <c r="B41" s="486"/>
      <c r="C41" s="483"/>
      <c r="D41" s="481"/>
      <c r="E41" s="472"/>
      <c r="F41" s="482"/>
      <c r="G41" s="483"/>
      <c r="H41" s="484"/>
      <c r="I41" s="472"/>
      <c r="J41" s="486"/>
      <c r="K41" s="483"/>
      <c r="L41" s="481"/>
      <c r="M41" s="472"/>
      <c r="N41" s="482"/>
      <c r="O41" s="483"/>
      <c r="P41" s="484"/>
      <c r="Q41" s="472"/>
      <c r="R41" s="15"/>
      <c r="S41" s="485"/>
      <c r="T41" s="483"/>
      <c r="U41" s="471"/>
      <c r="V41" s="472"/>
      <c r="W41" s="471"/>
      <c r="X41" s="472"/>
    </row>
    <row r="42" spans="1:24" x14ac:dyDescent="0.25">
      <c r="A42" s="188">
        <f t="shared" si="1"/>
        <v>10</v>
      </c>
      <c r="B42" s="486"/>
      <c r="C42" s="483"/>
      <c r="D42" s="481"/>
      <c r="E42" s="472"/>
      <c r="F42" s="482"/>
      <c r="G42" s="483"/>
      <c r="H42" s="484"/>
      <c r="I42" s="472"/>
      <c r="J42" s="486"/>
      <c r="K42" s="483"/>
      <c r="L42" s="481"/>
      <c r="M42" s="472"/>
      <c r="N42" s="482"/>
      <c r="O42" s="483"/>
      <c r="P42" s="484"/>
      <c r="Q42" s="472"/>
      <c r="R42" s="15"/>
      <c r="S42" s="485"/>
      <c r="T42" s="483"/>
      <c r="U42" s="471"/>
      <c r="V42" s="472"/>
      <c r="W42" s="471"/>
      <c r="X42" s="472"/>
    </row>
    <row r="43" spans="1:24" x14ac:dyDescent="0.25">
      <c r="A43" s="188">
        <f t="shared" si="1"/>
        <v>11</v>
      </c>
      <c r="B43" s="486"/>
      <c r="C43" s="483"/>
      <c r="D43" s="481"/>
      <c r="E43" s="472"/>
      <c r="F43" s="482"/>
      <c r="G43" s="483"/>
      <c r="H43" s="484"/>
      <c r="I43" s="472"/>
      <c r="J43" s="486"/>
      <c r="K43" s="483"/>
      <c r="L43" s="481"/>
      <c r="M43" s="472"/>
      <c r="N43" s="482"/>
      <c r="O43" s="483"/>
      <c r="P43" s="484"/>
      <c r="Q43" s="472"/>
      <c r="R43" s="15"/>
      <c r="S43" s="485"/>
      <c r="T43" s="483"/>
      <c r="U43" s="471"/>
      <c r="V43" s="472"/>
      <c r="W43" s="471"/>
      <c r="X43" s="472"/>
    </row>
    <row r="44" spans="1:24" x14ac:dyDescent="0.25">
      <c r="A44" s="188">
        <f t="shared" si="1"/>
        <v>12</v>
      </c>
      <c r="B44" s="486"/>
      <c r="C44" s="483"/>
      <c r="D44" s="481"/>
      <c r="E44" s="472"/>
      <c r="F44" s="482"/>
      <c r="G44" s="483"/>
      <c r="H44" s="484"/>
      <c r="I44" s="472"/>
      <c r="J44" s="486"/>
      <c r="K44" s="483"/>
      <c r="L44" s="481"/>
      <c r="M44" s="472"/>
      <c r="N44" s="482"/>
      <c r="O44" s="483"/>
      <c r="P44" s="484"/>
      <c r="Q44" s="472"/>
      <c r="R44" s="15"/>
      <c r="S44" s="485"/>
      <c r="T44" s="483"/>
      <c r="U44" s="471"/>
      <c r="V44" s="472"/>
      <c r="W44" s="471"/>
      <c r="X44" s="472"/>
    </row>
    <row r="45" spans="1:24" x14ac:dyDescent="0.25">
      <c r="A45" s="188">
        <f t="shared" si="1"/>
        <v>13</v>
      </c>
      <c r="B45" s="486"/>
      <c r="C45" s="483"/>
      <c r="D45" s="481"/>
      <c r="E45" s="472"/>
      <c r="F45" s="482"/>
      <c r="G45" s="483"/>
      <c r="H45" s="484"/>
      <c r="I45" s="472"/>
      <c r="J45" s="486"/>
      <c r="K45" s="483"/>
      <c r="L45" s="481"/>
      <c r="M45" s="472"/>
      <c r="N45" s="482"/>
      <c r="O45" s="483"/>
      <c r="P45" s="484"/>
      <c r="Q45" s="472"/>
      <c r="R45" s="15"/>
      <c r="S45" s="485"/>
      <c r="T45" s="483"/>
      <c r="U45" s="471"/>
      <c r="V45" s="472"/>
      <c r="W45" s="471"/>
      <c r="X45" s="472"/>
    </row>
    <row r="46" spans="1:24" x14ac:dyDescent="0.25">
      <c r="A46" s="188">
        <f t="shared" si="1"/>
        <v>14</v>
      </c>
      <c r="B46" s="486"/>
      <c r="C46" s="483"/>
      <c r="D46" s="481"/>
      <c r="E46" s="472"/>
      <c r="F46" s="482"/>
      <c r="G46" s="483"/>
      <c r="H46" s="484"/>
      <c r="I46" s="472"/>
      <c r="J46" s="486"/>
      <c r="K46" s="483"/>
      <c r="L46" s="481"/>
      <c r="M46" s="472"/>
      <c r="N46" s="482"/>
      <c r="O46" s="483"/>
      <c r="P46" s="484"/>
      <c r="Q46" s="472"/>
      <c r="R46" s="15"/>
      <c r="S46" s="485"/>
      <c r="T46" s="483"/>
      <c r="U46" s="471"/>
      <c r="V46" s="472"/>
      <c r="W46" s="471"/>
      <c r="X46" s="472"/>
    </row>
    <row r="47" spans="1:24" x14ac:dyDescent="0.25">
      <c r="A47" s="188">
        <f t="shared" si="1"/>
        <v>15</v>
      </c>
      <c r="B47" s="486"/>
      <c r="C47" s="483"/>
      <c r="D47" s="481"/>
      <c r="E47" s="472"/>
      <c r="F47" s="482"/>
      <c r="G47" s="483"/>
      <c r="H47" s="484"/>
      <c r="I47" s="472"/>
      <c r="J47" s="486"/>
      <c r="K47" s="483"/>
      <c r="L47" s="481"/>
      <c r="M47" s="472"/>
      <c r="N47" s="482"/>
      <c r="O47" s="483"/>
      <c r="P47" s="484"/>
      <c r="Q47" s="472"/>
      <c r="R47" s="15"/>
      <c r="S47" s="485"/>
      <c r="T47" s="483"/>
      <c r="U47" s="471"/>
      <c r="V47" s="472"/>
      <c r="W47" s="471"/>
      <c r="X47" s="472"/>
    </row>
    <row r="48" spans="1:24" x14ac:dyDescent="0.25">
      <c r="A48" s="188">
        <f t="shared" si="1"/>
        <v>16</v>
      </c>
      <c r="B48" s="486"/>
      <c r="C48" s="483"/>
      <c r="D48" s="481"/>
      <c r="E48" s="472"/>
      <c r="F48" s="482"/>
      <c r="G48" s="483"/>
      <c r="H48" s="484"/>
      <c r="I48" s="472"/>
      <c r="J48" s="486"/>
      <c r="K48" s="483"/>
      <c r="L48" s="481"/>
      <c r="M48" s="472"/>
      <c r="N48" s="482"/>
      <c r="O48" s="483"/>
      <c r="P48" s="484"/>
      <c r="Q48" s="472"/>
      <c r="R48" s="15"/>
      <c r="S48" s="485"/>
      <c r="T48" s="483"/>
      <c r="U48" s="471"/>
      <c r="V48" s="472"/>
      <c r="W48" s="471"/>
      <c r="X48" s="472"/>
    </row>
    <row r="49" spans="1:24" x14ac:dyDescent="0.25">
      <c r="A49" s="188">
        <f t="shared" si="1"/>
        <v>17</v>
      </c>
      <c r="B49" s="486"/>
      <c r="C49" s="483"/>
      <c r="D49" s="481"/>
      <c r="E49" s="472"/>
      <c r="F49" s="482"/>
      <c r="G49" s="483"/>
      <c r="H49" s="484"/>
      <c r="I49" s="472"/>
      <c r="J49" s="486"/>
      <c r="K49" s="483"/>
      <c r="L49" s="481"/>
      <c r="M49" s="472"/>
      <c r="N49" s="482"/>
      <c r="O49" s="483"/>
      <c r="P49" s="484"/>
      <c r="Q49" s="472"/>
      <c r="R49" s="15"/>
      <c r="S49" s="485"/>
      <c r="T49" s="483"/>
      <c r="U49" s="471"/>
      <c r="V49" s="472"/>
      <c r="W49" s="471"/>
      <c r="X49" s="472"/>
    </row>
    <row r="50" spans="1:24" x14ac:dyDescent="0.25">
      <c r="A50" s="188">
        <f t="shared" si="1"/>
        <v>18</v>
      </c>
      <c r="B50" s="486"/>
      <c r="C50" s="483"/>
      <c r="D50" s="481"/>
      <c r="E50" s="472"/>
      <c r="F50" s="482"/>
      <c r="G50" s="483"/>
      <c r="H50" s="484"/>
      <c r="I50" s="472"/>
      <c r="J50" s="486"/>
      <c r="K50" s="483"/>
      <c r="L50" s="481"/>
      <c r="M50" s="472"/>
      <c r="N50" s="482"/>
      <c r="O50" s="483"/>
      <c r="P50" s="484"/>
      <c r="Q50" s="472"/>
      <c r="R50" s="15"/>
      <c r="S50" s="485"/>
      <c r="T50" s="483"/>
      <c r="U50" s="471"/>
      <c r="V50" s="472"/>
      <c r="W50" s="471"/>
      <c r="X50" s="472"/>
    </row>
    <row r="56" spans="1:24" x14ac:dyDescent="0.25">
      <c r="O56" s="473" t="s">
        <v>323</v>
      </c>
      <c r="P56" s="474"/>
      <c r="Q56" s="477">
        <f>S32+S33+S35+S36+S37+S38+S39+S40+S41+S42+S43+S44+S45+S46+S47+S48+S49+S50</f>
        <v>0</v>
      </c>
      <c r="R56" s="478"/>
    </row>
    <row r="57" spans="1:24" x14ac:dyDescent="0.25">
      <c r="O57" s="475"/>
      <c r="P57" s="476"/>
      <c r="Q57" s="479"/>
      <c r="R57" s="480"/>
    </row>
    <row r="58" spans="1:24" x14ac:dyDescent="0.25">
      <c r="O58" s="14"/>
      <c r="P58" s="14"/>
      <c r="Q58" s="14"/>
      <c r="R58" s="14"/>
    </row>
    <row r="59" spans="1:24" x14ac:dyDescent="0.25">
      <c r="O59" s="453" t="s">
        <v>324</v>
      </c>
      <c r="P59" s="454"/>
      <c r="Q59" s="457">
        <f>U32+U33+U35+U36+U37+U38+U39+U40+U41+U42+U43+U44++U45+U46+U47+U48+U49+U50</f>
        <v>0</v>
      </c>
      <c r="R59" s="458"/>
    </row>
    <row r="60" spans="1:24" x14ac:dyDescent="0.25">
      <c r="O60" s="455"/>
      <c r="P60" s="456"/>
      <c r="Q60" s="459"/>
      <c r="R60" s="460"/>
    </row>
    <row r="61" spans="1:24" x14ac:dyDescent="0.25">
      <c r="O61" s="14"/>
      <c r="P61" s="14"/>
      <c r="Q61" s="14"/>
      <c r="R61" s="14"/>
    </row>
    <row r="62" spans="1:24" x14ac:dyDescent="0.25">
      <c r="O62" s="453" t="s">
        <v>66</v>
      </c>
      <c r="P62" s="454"/>
      <c r="Q62" s="457"/>
      <c r="R62" s="458"/>
    </row>
    <row r="63" spans="1:24" x14ac:dyDescent="0.25">
      <c r="O63" s="455"/>
      <c r="P63" s="456"/>
      <c r="Q63" s="459"/>
      <c r="R63" s="460"/>
    </row>
    <row r="64" spans="1:24" x14ac:dyDescent="0.25">
      <c r="O64" s="14"/>
      <c r="P64" s="14"/>
      <c r="Q64" s="14"/>
      <c r="R64" s="14"/>
    </row>
    <row r="65" spans="15:18" x14ac:dyDescent="0.25">
      <c r="O65" s="461" t="s">
        <v>71</v>
      </c>
      <c r="P65" s="462"/>
      <c r="Q65" s="465">
        <f>Q56-Q59-Q62</f>
        <v>0</v>
      </c>
      <c r="R65" s="466"/>
    </row>
    <row r="66" spans="15:18" x14ac:dyDescent="0.25">
      <c r="O66" s="463"/>
      <c r="P66" s="464"/>
      <c r="Q66" s="467"/>
      <c r="R66" s="468"/>
    </row>
  </sheetData>
  <mergeCells count="251">
    <mergeCell ref="N3:N4"/>
    <mergeCell ref="B3:B4"/>
    <mergeCell ref="C3:C4"/>
    <mergeCell ref="D3:D4"/>
    <mergeCell ref="E3:E4"/>
    <mergeCell ref="H3:H4"/>
    <mergeCell ref="B8:B9"/>
    <mergeCell ref="C8:C9"/>
    <mergeCell ref="D8:D9"/>
    <mergeCell ref="E8:E9"/>
    <mergeCell ref="F8:F9"/>
    <mergeCell ref="J8:J9"/>
    <mergeCell ref="K8:K9"/>
    <mergeCell ref="L8:L9"/>
    <mergeCell ref="M8:M9"/>
    <mergeCell ref="N8:N9"/>
    <mergeCell ref="K22:K23"/>
    <mergeCell ref="L22:M23"/>
    <mergeCell ref="K25:K26"/>
    <mergeCell ref="L25:M26"/>
    <mergeCell ref="F3:F4"/>
    <mergeCell ref="G3:G4"/>
    <mergeCell ref="J3:J4"/>
    <mergeCell ref="K3:K4"/>
    <mergeCell ref="L3:L4"/>
    <mergeCell ref="M3:M4"/>
    <mergeCell ref="K19:K20"/>
    <mergeCell ref="L19:M20"/>
    <mergeCell ref="I3:I4"/>
    <mergeCell ref="G8:G9"/>
    <mergeCell ref="H8:H9"/>
    <mergeCell ref="I8:I9"/>
    <mergeCell ref="U30:V31"/>
    <mergeCell ref="W30:X31"/>
    <mergeCell ref="B32:C32"/>
    <mergeCell ref="D32:E32"/>
    <mergeCell ref="F32:G32"/>
    <mergeCell ref="H32:I32"/>
    <mergeCell ref="J32:K32"/>
    <mergeCell ref="L32:M32"/>
    <mergeCell ref="N32:O32"/>
    <mergeCell ref="P32:Q32"/>
    <mergeCell ref="S32:T32"/>
    <mergeCell ref="U32:V32"/>
    <mergeCell ref="W32:X32"/>
    <mergeCell ref="L30:M31"/>
    <mergeCell ref="N30:O31"/>
    <mergeCell ref="P30:Q31"/>
    <mergeCell ref="R30:R31"/>
    <mergeCell ref="S30:T31"/>
    <mergeCell ref="B30:C31"/>
    <mergeCell ref="D30:E31"/>
    <mergeCell ref="F30:G31"/>
    <mergeCell ref="H30:I31"/>
    <mergeCell ref="J30:K31"/>
    <mergeCell ref="W33:X33"/>
    <mergeCell ref="B35:C35"/>
    <mergeCell ref="D35:E35"/>
    <mergeCell ref="F35:G35"/>
    <mergeCell ref="H35:I35"/>
    <mergeCell ref="J35:K35"/>
    <mergeCell ref="L35:M35"/>
    <mergeCell ref="N35:O35"/>
    <mergeCell ref="P35:Q35"/>
    <mergeCell ref="S35:T35"/>
    <mergeCell ref="U35:V35"/>
    <mergeCell ref="W35:X35"/>
    <mergeCell ref="L33:M33"/>
    <mergeCell ref="N33:O33"/>
    <mergeCell ref="P33:Q33"/>
    <mergeCell ref="S33:T33"/>
    <mergeCell ref="U33:V33"/>
    <mergeCell ref="B33:C33"/>
    <mergeCell ref="D33:E33"/>
    <mergeCell ref="F33:G33"/>
    <mergeCell ref="H33:I33"/>
    <mergeCell ref="J33:K33"/>
    <mergeCell ref="W36:X36"/>
    <mergeCell ref="B37:C37"/>
    <mergeCell ref="D37:E37"/>
    <mergeCell ref="F37:G37"/>
    <mergeCell ref="H37:I37"/>
    <mergeCell ref="J37:K37"/>
    <mergeCell ref="L37:M37"/>
    <mergeCell ref="N37:O37"/>
    <mergeCell ref="P37:Q37"/>
    <mergeCell ref="S37:T37"/>
    <mergeCell ref="U37:V37"/>
    <mergeCell ref="W37:X37"/>
    <mergeCell ref="L36:M36"/>
    <mergeCell ref="N36:O36"/>
    <mergeCell ref="P36:Q36"/>
    <mergeCell ref="S36:T36"/>
    <mergeCell ref="U36:V36"/>
    <mergeCell ref="B36:C36"/>
    <mergeCell ref="D36:E36"/>
    <mergeCell ref="F36:G36"/>
    <mergeCell ref="H36:I36"/>
    <mergeCell ref="J36:K36"/>
    <mergeCell ref="W38:X38"/>
    <mergeCell ref="B39:C39"/>
    <mergeCell ref="D39:E39"/>
    <mergeCell ref="F39:G39"/>
    <mergeCell ref="H39:I39"/>
    <mergeCell ref="J39:K39"/>
    <mergeCell ref="L39:M39"/>
    <mergeCell ref="N39:O39"/>
    <mergeCell ref="P39:Q39"/>
    <mergeCell ref="S39:T39"/>
    <mergeCell ref="U39:V39"/>
    <mergeCell ref="W39:X39"/>
    <mergeCell ref="L38:M38"/>
    <mergeCell ref="N38:O38"/>
    <mergeCell ref="P38:Q38"/>
    <mergeCell ref="S38:T38"/>
    <mergeCell ref="U38:V38"/>
    <mergeCell ref="B38:C38"/>
    <mergeCell ref="D38:E38"/>
    <mergeCell ref="F38:G38"/>
    <mergeCell ref="H38:I38"/>
    <mergeCell ref="J38:K38"/>
    <mergeCell ref="W40:X40"/>
    <mergeCell ref="B41:C41"/>
    <mergeCell ref="D41:E41"/>
    <mergeCell ref="F41:G41"/>
    <mergeCell ref="H41:I41"/>
    <mergeCell ref="J41:K41"/>
    <mergeCell ref="L41:M41"/>
    <mergeCell ref="N41:O41"/>
    <mergeCell ref="P41:Q41"/>
    <mergeCell ref="S41:T41"/>
    <mergeCell ref="U41:V41"/>
    <mergeCell ref="W41:X41"/>
    <mergeCell ref="L40:M40"/>
    <mergeCell ref="N40:O40"/>
    <mergeCell ref="P40:Q40"/>
    <mergeCell ref="S40:T40"/>
    <mergeCell ref="U40:V40"/>
    <mergeCell ref="B40:C40"/>
    <mergeCell ref="D40:E40"/>
    <mergeCell ref="F40:G40"/>
    <mergeCell ref="H40:I40"/>
    <mergeCell ref="J40:K40"/>
    <mergeCell ref="J44:K44"/>
    <mergeCell ref="W42:X42"/>
    <mergeCell ref="B43:C43"/>
    <mergeCell ref="D43:E43"/>
    <mergeCell ref="F43:G43"/>
    <mergeCell ref="H43:I43"/>
    <mergeCell ref="J43:K43"/>
    <mergeCell ref="L43:M43"/>
    <mergeCell ref="N43:O43"/>
    <mergeCell ref="P43:Q43"/>
    <mergeCell ref="S43:T43"/>
    <mergeCell ref="U43:V43"/>
    <mergeCell ref="W43:X43"/>
    <mergeCell ref="L42:M42"/>
    <mergeCell ref="N42:O42"/>
    <mergeCell ref="P42:Q42"/>
    <mergeCell ref="S42:T42"/>
    <mergeCell ref="U42:V42"/>
    <mergeCell ref="B42:C42"/>
    <mergeCell ref="D42:E42"/>
    <mergeCell ref="F42:G42"/>
    <mergeCell ref="H42:I42"/>
    <mergeCell ref="J42:K42"/>
    <mergeCell ref="F46:G46"/>
    <mergeCell ref="H46:I46"/>
    <mergeCell ref="J46:K46"/>
    <mergeCell ref="W44:X44"/>
    <mergeCell ref="B45:C45"/>
    <mergeCell ref="D45:E45"/>
    <mergeCell ref="F45:G45"/>
    <mergeCell ref="H45:I45"/>
    <mergeCell ref="J45:K45"/>
    <mergeCell ref="L45:M45"/>
    <mergeCell ref="N45:O45"/>
    <mergeCell ref="P45:Q45"/>
    <mergeCell ref="S45:T45"/>
    <mergeCell ref="U45:V45"/>
    <mergeCell ref="W45:X45"/>
    <mergeCell ref="L44:M44"/>
    <mergeCell ref="N44:O44"/>
    <mergeCell ref="P44:Q44"/>
    <mergeCell ref="S44:T44"/>
    <mergeCell ref="U44:V44"/>
    <mergeCell ref="B44:C44"/>
    <mergeCell ref="D44:E44"/>
    <mergeCell ref="F44:G44"/>
    <mergeCell ref="H44:I44"/>
    <mergeCell ref="B48:C48"/>
    <mergeCell ref="D48:E48"/>
    <mergeCell ref="F48:G48"/>
    <mergeCell ref="H48:I48"/>
    <mergeCell ref="J48:K48"/>
    <mergeCell ref="W46:X46"/>
    <mergeCell ref="B47:C47"/>
    <mergeCell ref="D47:E47"/>
    <mergeCell ref="F47:G47"/>
    <mergeCell ref="H47:I47"/>
    <mergeCell ref="J47:K47"/>
    <mergeCell ref="L47:M47"/>
    <mergeCell ref="N47:O47"/>
    <mergeCell ref="P47:Q47"/>
    <mergeCell ref="S47:T47"/>
    <mergeCell ref="U47:V47"/>
    <mergeCell ref="W47:X47"/>
    <mergeCell ref="L46:M46"/>
    <mergeCell ref="N46:O46"/>
    <mergeCell ref="P46:Q46"/>
    <mergeCell ref="S46:T46"/>
    <mergeCell ref="U46:V46"/>
    <mergeCell ref="B46:C46"/>
    <mergeCell ref="D46:E46"/>
    <mergeCell ref="H49:I49"/>
    <mergeCell ref="J49:K49"/>
    <mergeCell ref="L49:M49"/>
    <mergeCell ref="N49:O49"/>
    <mergeCell ref="P49:Q49"/>
    <mergeCell ref="S49:T49"/>
    <mergeCell ref="U49:V49"/>
    <mergeCell ref="W49:X49"/>
    <mergeCell ref="L48:M48"/>
    <mergeCell ref="N48:O48"/>
    <mergeCell ref="P48:Q48"/>
    <mergeCell ref="S48:T48"/>
    <mergeCell ref="U48:V48"/>
    <mergeCell ref="O62:P63"/>
    <mergeCell ref="Q62:R63"/>
    <mergeCell ref="O65:P66"/>
    <mergeCell ref="Q65:R66"/>
    <mergeCell ref="A30:A31"/>
    <mergeCell ref="W50:X50"/>
    <mergeCell ref="O56:P57"/>
    <mergeCell ref="Q56:R57"/>
    <mergeCell ref="O59:P60"/>
    <mergeCell ref="Q59:R60"/>
    <mergeCell ref="L50:M50"/>
    <mergeCell ref="N50:O50"/>
    <mergeCell ref="P50:Q50"/>
    <mergeCell ref="S50:T50"/>
    <mergeCell ref="U50:V50"/>
    <mergeCell ref="B50:C50"/>
    <mergeCell ref="D50:E50"/>
    <mergeCell ref="F50:G50"/>
    <mergeCell ref="H50:I50"/>
    <mergeCell ref="J50:K50"/>
    <mergeCell ref="W48:X48"/>
    <mergeCell ref="B49:C49"/>
    <mergeCell ref="D49:E49"/>
    <mergeCell ref="F49:G49"/>
  </mergeCells>
  <pageMargins left="0.7" right="0.7" top="0.75" bottom="0.75" header="0.3" footer="0.3"/>
  <pageSetup paperSize="9" scale="4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E1" workbookViewId="0">
      <selection activeCell="G20" sqref="G20"/>
    </sheetView>
  </sheetViews>
  <sheetFormatPr baseColWidth="10" defaultRowHeight="15" x14ac:dyDescent="0.25"/>
  <cols>
    <col min="2" max="2" width="29" bestFit="1" customWidth="1"/>
    <col min="3" max="3" width="13.5703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2" width="13.85546875" bestFit="1" customWidth="1"/>
    <col min="13" max="13" width="15" bestFit="1" customWidth="1"/>
    <col min="14" max="14" width="13.85546875" bestFit="1" customWidth="1"/>
    <col min="15" max="15" width="15.85546875" customWidth="1"/>
  </cols>
  <sheetData>
    <row r="1" spans="1:15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105</v>
      </c>
      <c r="O1" s="395" t="s">
        <v>9</v>
      </c>
    </row>
    <row r="2" spans="1:15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31">
        <v>1</v>
      </c>
      <c r="B3" s="3" t="s">
        <v>476</v>
      </c>
      <c r="C3" s="248">
        <v>45444</v>
      </c>
      <c r="D3" s="12" t="s">
        <v>27</v>
      </c>
      <c r="E3" s="212"/>
      <c r="F3" s="4">
        <v>45000</v>
      </c>
      <c r="G3" s="212"/>
      <c r="H3" s="4">
        <f>F3-G3</f>
        <v>45000</v>
      </c>
      <c r="I3" s="5">
        <v>670</v>
      </c>
      <c r="J3" s="5">
        <f>H3*I3</f>
        <v>30150000</v>
      </c>
      <c r="K3" s="5">
        <v>30150000</v>
      </c>
      <c r="L3" s="5">
        <f>J3-K3</f>
        <v>0</v>
      </c>
      <c r="M3" s="13" t="s">
        <v>32</v>
      </c>
      <c r="N3" s="5">
        <v>30150000</v>
      </c>
      <c r="O3" s="11">
        <v>45463</v>
      </c>
    </row>
    <row r="4" spans="1:15" ht="16.5" x14ac:dyDescent="0.3">
      <c r="A4" s="231">
        <f>A3+1</f>
        <v>2</v>
      </c>
      <c r="B4" s="3" t="s">
        <v>516</v>
      </c>
      <c r="C4" s="248">
        <v>45482</v>
      </c>
      <c r="D4" s="12" t="s">
        <v>27</v>
      </c>
      <c r="E4" s="212"/>
      <c r="F4" s="4">
        <v>45000</v>
      </c>
      <c r="G4" s="212">
        <v>100</v>
      </c>
      <c r="H4" s="4">
        <f>F4-G4</f>
        <v>44900</v>
      </c>
      <c r="I4" s="5">
        <v>660</v>
      </c>
      <c r="J4" s="5">
        <f>H4*I4</f>
        <v>29634000</v>
      </c>
      <c r="K4" s="5">
        <v>29634000</v>
      </c>
      <c r="L4" s="5">
        <f>J4-K4</f>
        <v>0</v>
      </c>
      <c r="M4" s="13" t="s">
        <v>32</v>
      </c>
      <c r="N4" s="5">
        <v>29634000</v>
      </c>
      <c r="O4" s="11">
        <v>45499</v>
      </c>
    </row>
    <row r="5" spans="1:15" ht="16.5" x14ac:dyDescent="0.3">
      <c r="A5" s="231">
        <f t="shared" ref="A5:A10" si="0">A4+1</f>
        <v>3</v>
      </c>
      <c r="B5" s="3" t="s">
        <v>693</v>
      </c>
      <c r="C5" s="248">
        <v>45530</v>
      </c>
      <c r="D5" s="12" t="s">
        <v>25</v>
      </c>
      <c r="E5" s="212"/>
      <c r="F5" s="4">
        <v>45000</v>
      </c>
      <c r="G5" s="212">
        <v>130</v>
      </c>
      <c r="H5" s="4">
        <f>F5-G5</f>
        <v>44870</v>
      </c>
      <c r="I5" s="5">
        <v>680</v>
      </c>
      <c r="J5" s="5">
        <f>H5*I5</f>
        <v>30511600</v>
      </c>
      <c r="K5" s="5">
        <v>30511600</v>
      </c>
      <c r="L5" s="5">
        <f>J5-K5</f>
        <v>0</v>
      </c>
      <c r="M5" s="138"/>
      <c r="N5" s="5">
        <v>30511600</v>
      </c>
      <c r="O5" s="11">
        <v>45542</v>
      </c>
    </row>
    <row r="6" spans="1:15" ht="16.5" x14ac:dyDescent="0.3">
      <c r="A6" s="231">
        <f t="shared" si="0"/>
        <v>4</v>
      </c>
      <c r="B6" s="3"/>
      <c r="C6" s="248"/>
      <c r="D6" s="12"/>
      <c r="E6" s="212"/>
      <c r="F6" s="4"/>
      <c r="G6" s="212"/>
      <c r="H6" s="4"/>
      <c r="I6" s="5"/>
      <c r="J6" s="5"/>
      <c r="K6" s="5"/>
      <c r="L6" s="5"/>
      <c r="M6" s="13"/>
      <c r="N6" s="5"/>
      <c r="O6" s="11"/>
    </row>
    <row r="7" spans="1:15" ht="16.5" x14ac:dyDescent="0.3">
      <c r="A7" s="231">
        <f t="shared" si="0"/>
        <v>5</v>
      </c>
      <c r="B7" s="3"/>
      <c r="C7" s="3"/>
      <c r="D7" s="6"/>
      <c r="E7" s="212"/>
      <c r="F7" s="4"/>
      <c r="G7" s="212"/>
      <c r="H7" s="4"/>
      <c r="I7" s="5"/>
      <c r="J7" s="5"/>
      <c r="K7" s="5"/>
      <c r="L7" s="5"/>
      <c r="M7" s="13"/>
      <c r="N7" s="212"/>
      <c r="O7" s="11"/>
    </row>
    <row r="8" spans="1:15" ht="16.5" x14ac:dyDescent="0.3">
      <c r="A8" s="231">
        <f t="shared" si="0"/>
        <v>6</v>
      </c>
      <c r="B8" s="3"/>
      <c r="C8" s="3"/>
      <c r="D8" s="12"/>
      <c r="E8" s="212"/>
      <c r="F8" s="4"/>
      <c r="G8" s="212"/>
      <c r="H8" s="4"/>
      <c r="I8" s="5"/>
      <c r="J8" s="5"/>
      <c r="K8" s="5"/>
      <c r="L8" s="5"/>
      <c r="M8" s="13"/>
      <c r="N8" s="212"/>
      <c r="O8" s="10"/>
    </row>
    <row r="9" spans="1:15" ht="16.5" x14ac:dyDescent="0.3">
      <c r="A9" s="231">
        <f t="shared" si="0"/>
        <v>7</v>
      </c>
      <c r="B9" s="3"/>
      <c r="C9" s="3"/>
      <c r="D9" s="6"/>
      <c r="E9" s="212"/>
      <c r="F9" s="4"/>
      <c r="G9" s="212"/>
      <c r="H9" s="4"/>
      <c r="I9" s="5"/>
      <c r="J9" s="5"/>
      <c r="K9" s="5"/>
      <c r="L9" s="5"/>
      <c r="M9" s="13"/>
      <c r="N9" s="212"/>
      <c r="O9" s="11"/>
    </row>
    <row r="10" spans="1:15" ht="16.5" x14ac:dyDescent="0.3">
      <c r="A10" s="231">
        <f t="shared" si="0"/>
        <v>8</v>
      </c>
      <c r="B10" s="3"/>
      <c r="C10" s="3"/>
      <c r="D10" s="6"/>
      <c r="E10" s="212"/>
      <c r="F10" s="4"/>
      <c r="G10" s="212"/>
      <c r="H10" s="4"/>
      <c r="I10" s="5"/>
      <c r="J10" s="5"/>
      <c r="K10" s="5"/>
      <c r="L10" s="5"/>
      <c r="M10" s="13"/>
      <c r="N10" s="212"/>
      <c r="O10" s="11"/>
    </row>
    <row r="13" spans="1:15" ht="15.75" customHeight="1" x14ac:dyDescent="0.25">
      <c r="M13" s="397" t="s">
        <v>28</v>
      </c>
      <c r="N13" s="398">
        <f>SUM(J3:J10)</f>
        <v>90295600</v>
      </c>
      <c r="O13" s="398"/>
    </row>
    <row r="14" spans="1:15" ht="15.75" customHeight="1" x14ac:dyDescent="0.25">
      <c r="M14" s="397"/>
      <c r="N14" s="398"/>
      <c r="O14" s="398"/>
    </row>
    <row r="16" spans="1:15" ht="15.75" customHeight="1" x14ac:dyDescent="0.25">
      <c r="M16" s="397" t="s">
        <v>29</v>
      </c>
      <c r="N16" s="398">
        <f>SUM(K3:K10)</f>
        <v>90295600</v>
      </c>
      <c r="O16" s="398" t="e">
        <f>#REF!+#REF!+#REF!+#REF!+#REF!+L1+L2+L3+L4+L5+L6+L7</f>
        <v>#REF!</v>
      </c>
    </row>
    <row r="17" spans="13:15" ht="15.75" customHeight="1" x14ac:dyDescent="0.25">
      <c r="M17" s="397"/>
      <c r="N17" s="398"/>
      <c r="O17" s="398"/>
    </row>
    <row r="19" spans="13:15" ht="15.75" customHeight="1" x14ac:dyDescent="0.25">
      <c r="M19" s="397" t="s">
        <v>8</v>
      </c>
      <c r="N19" s="398">
        <f>N13-N16</f>
        <v>0</v>
      </c>
      <c r="O19" s="398" t="e">
        <f>N13-O16</f>
        <v>#REF!</v>
      </c>
    </row>
    <row r="20" spans="13:15" ht="15.75" customHeight="1" x14ac:dyDescent="0.25">
      <c r="M20" s="397"/>
      <c r="N20" s="398"/>
      <c r="O20" s="398"/>
    </row>
  </sheetData>
  <mergeCells count="21">
    <mergeCell ref="A1:A2"/>
    <mergeCell ref="G1:G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  <mergeCell ref="M19:M20"/>
    <mergeCell ref="N13:O14"/>
    <mergeCell ref="N16:O17"/>
    <mergeCell ref="N19:O20"/>
    <mergeCell ref="N1:N2"/>
    <mergeCell ref="O1:O2"/>
    <mergeCell ref="M13:M14"/>
    <mergeCell ref="M16:M17"/>
    <mergeCell ref="M1:M2"/>
  </mergeCells>
  <pageMargins left="0.7" right="0.7" top="0.75" bottom="0.75" header="0.3" footer="0.3"/>
  <pageSetup scale="5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7" workbookViewId="0">
      <selection activeCell="A11" sqref="A11"/>
    </sheetView>
  </sheetViews>
  <sheetFormatPr baseColWidth="10" defaultRowHeight="15" x14ac:dyDescent="0.25"/>
  <cols>
    <col min="1" max="1" width="29.28515625" bestFit="1" customWidth="1"/>
    <col min="5" max="5" width="20.5703125" bestFit="1" customWidth="1"/>
    <col min="6" max="6" width="17.7109375" bestFit="1" customWidth="1"/>
    <col min="7" max="7" width="20.5703125" bestFit="1" customWidth="1"/>
    <col min="8" max="8" width="22.7109375" bestFit="1" customWidth="1"/>
  </cols>
  <sheetData>
    <row r="1" spans="1:8" ht="15" customHeight="1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4</v>
      </c>
      <c r="F1" s="395" t="s">
        <v>5</v>
      </c>
      <c r="G1" s="395" t="s">
        <v>6</v>
      </c>
      <c r="H1" s="395" t="s">
        <v>133</v>
      </c>
    </row>
    <row r="2" spans="1:8" ht="15" customHeight="1" x14ac:dyDescent="0.25">
      <c r="A2" s="396"/>
      <c r="B2" s="396"/>
      <c r="C2" s="396"/>
      <c r="D2" s="396"/>
      <c r="E2" s="396"/>
      <c r="F2" s="396"/>
      <c r="G2" s="396"/>
      <c r="H2" s="396"/>
    </row>
    <row r="3" spans="1:8" ht="16.5" x14ac:dyDescent="0.3">
      <c r="A3" s="3" t="s">
        <v>126</v>
      </c>
      <c r="B3" s="12" t="s">
        <v>27</v>
      </c>
      <c r="C3" s="4">
        <v>45000</v>
      </c>
      <c r="D3" s="1"/>
      <c r="E3" s="4">
        <f t="shared" ref="E3:E11" si="0">C3-D3</f>
        <v>45000</v>
      </c>
      <c r="F3" s="5">
        <v>45</v>
      </c>
      <c r="G3" s="5">
        <f t="shared" ref="G3:G11" si="1">E3*F3</f>
        <v>2025000</v>
      </c>
      <c r="H3" s="48" t="s">
        <v>134</v>
      </c>
    </row>
    <row r="4" spans="1:8" ht="16.5" x14ac:dyDescent="0.3">
      <c r="A4" s="3" t="s">
        <v>127</v>
      </c>
      <c r="B4" s="12" t="s">
        <v>27</v>
      </c>
      <c r="C4" s="4">
        <v>45000</v>
      </c>
      <c r="D4" s="1"/>
      <c r="E4" s="4">
        <f t="shared" si="0"/>
        <v>45000</v>
      </c>
      <c r="F4" s="5">
        <v>45</v>
      </c>
      <c r="G4" s="5">
        <f>E4*F4</f>
        <v>2025000</v>
      </c>
      <c r="H4" s="48" t="s">
        <v>134</v>
      </c>
    </row>
    <row r="5" spans="1:8" ht="16.5" x14ac:dyDescent="0.3">
      <c r="A5" s="3" t="s">
        <v>128</v>
      </c>
      <c r="B5" s="12" t="s">
        <v>27</v>
      </c>
      <c r="C5" s="4">
        <v>45000</v>
      </c>
      <c r="D5" s="1"/>
      <c r="E5" s="4">
        <f t="shared" si="0"/>
        <v>45000</v>
      </c>
      <c r="F5" s="5">
        <v>45</v>
      </c>
      <c r="G5" s="5">
        <f t="shared" si="1"/>
        <v>2025000</v>
      </c>
      <c r="H5" s="48" t="s">
        <v>134</v>
      </c>
    </row>
    <row r="6" spans="1:8" ht="16.5" x14ac:dyDescent="0.3">
      <c r="A6" s="3" t="s">
        <v>129</v>
      </c>
      <c r="B6" s="12" t="s">
        <v>27</v>
      </c>
      <c r="C6" s="4">
        <v>45000</v>
      </c>
      <c r="D6" s="1"/>
      <c r="E6" s="4">
        <f t="shared" si="0"/>
        <v>45000</v>
      </c>
      <c r="F6" s="5">
        <v>45</v>
      </c>
      <c r="G6" s="5">
        <f t="shared" si="1"/>
        <v>2025000</v>
      </c>
      <c r="H6" s="48" t="s">
        <v>134</v>
      </c>
    </row>
    <row r="7" spans="1:8" ht="16.5" x14ac:dyDescent="0.3">
      <c r="A7" s="3" t="s">
        <v>130</v>
      </c>
      <c r="B7" s="12" t="s">
        <v>27</v>
      </c>
      <c r="C7" s="4">
        <v>45000</v>
      </c>
      <c r="D7" s="1"/>
      <c r="E7" s="4">
        <f t="shared" si="0"/>
        <v>45000</v>
      </c>
      <c r="F7" s="5">
        <v>45</v>
      </c>
      <c r="G7" s="5">
        <f t="shared" si="1"/>
        <v>2025000</v>
      </c>
      <c r="H7" s="48" t="s">
        <v>134</v>
      </c>
    </row>
    <row r="8" spans="1:8" ht="16.5" x14ac:dyDescent="0.3">
      <c r="A8" s="3" t="s">
        <v>131</v>
      </c>
      <c r="B8" s="12" t="s">
        <v>27</v>
      </c>
      <c r="C8" s="4">
        <v>45000</v>
      </c>
      <c r="D8" s="1"/>
      <c r="E8" s="4">
        <f t="shared" si="0"/>
        <v>45000</v>
      </c>
      <c r="F8" s="5">
        <v>45</v>
      </c>
      <c r="G8" s="5">
        <f t="shared" si="1"/>
        <v>2025000</v>
      </c>
      <c r="H8" s="48" t="s">
        <v>134</v>
      </c>
    </row>
    <row r="9" spans="1:8" ht="16.5" x14ac:dyDescent="0.3">
      <c r="A9" s="3" t="s">
        <v>132</v>
      </c>
      <c r="B9" s="12" t="s">
        <v>27</v>
      </c>
      <c r="C9" s="4">
        <v>45000</v>
      </c>
      <c r="D9" s="1"/>
      <c r="E9" s="4">
        <f t="shared" si="0"/>
        <v>45000</v>
      </c>
      <c r="F9" s="5">
        <v>45</v>
      </c>
      <c r="G9" s="5">
        <f t="shared" si="1"/>
        <v>2025000</v>
      </c>
      <c r="H9" s="48" t="s">
        <v>134</v>
      </c>
    </row>
    <row r="10" spans="1:8" ht="16.5" x14ac:dyDescent="0.3">
      <c r="A10" s="3" t="s">
        <v>135</v>
      </c>
      <c r="B10" s="12" t="s">
        <v>27</v>
      </c>
      <c r="C10" s="4">
        <v>45000</v>
      </c>
      <c r="D10" s="1"/>
      <c r="E10" s="4">
        <f t="shared" si="0"/>
        <v>45000</v>
      </c>
      <c r="F10" s="5">
        <v>40</v>
      </c>
      <c r="G10" s="5">
        <f t="shared" si="1"/>
        <v>1800000</v>
      </c>
      <c r="H10" s="47" t="s">
        <v>31</v>
      </c>
    </row>
    <row r="11" spans="1:8" ht="16.5" x14ac:dyDescent="0.3">
      <c r="A11" s="3" t="s">
        <v>136</v>
      </c>
      <c r="B11" s="12" t="s">
        <v>27</v>
      </c>
      <c r="C11" s="4">
        <v>45000</v>
      </c>
      <c r="D11" s="1"/>
      <c r="E11" s="4">
        <f t="shared" si="0"/>
        <v>45000</v>
      </c>
      <c r="F11" s="5">
        <v>40</v>
      </c>
      <c r="G11" s="5">
        <f t="shared" si="1"/>
        <v>1800000</v>
      </c>
      <c r="H11" s="47" t="s">
        <v>31</v>
      </c>
    </row>
    <row r="12" spans="1:8" ht="16.5" x14ac:dyDescent="0.3">
      <c r="A12" s="3"/>
      <c r="B12" s="12"/>
      <c r="C12" s="4"/>
      <c r="D12" s="1"/>
      <c r="E12" s="4"/>
      <c r="F12" s="5"/>
      <c r="G12" s="5"/>
      <c r="H12" s="15"/>
    </row>
    <row r="13" spans="1:8" ht="16.5" x14ac:dyDescent="0.3">
      <c r="A13" s="3"/>
      <c r="B13" s="12"/>
      <c r="C13" s="4"/>
      <c r="D13" s="1"/>
      <c r="E13" s="4"/>
      <c r="F13" s="5"/>
      <c r="G13" s="5"/>
      <c r="H13" s="10"/>
    </row>
    <row r="14" spans="1:8" ht="16.5" x14ac:dyDescent="0.3">
      <c r="A14" s="3"/>
      <c r="B14" s="12"/>
      <c r="C14" s="4"/>
      <c r="D14" s="1"/>
      <c r="E14" s="4"/>
      <c r="F14" s="5"/>
      <c r="G14" s="5"/>
      <c r="H14" s="10"/>
    </row>
    <row r="15" spans="1:8" ht="16.5" x14ac:dyDescent="0.3">
      <c r="A15" s="3"/>
      <c r="B15" s="7"/>
      <c r="C15" s="4"/>
      <c r="D15" s="1"/>
      <c r="E15" s="4"/>
      <c r="F15" s="5"/>
      <c r="G15" s="5"/>
      <c r="H15" s="10"/>
    </row>
    <row r="16" spans="1:8" x14ac:dyDescent="0.25">
      <c r="A16" s="8"/>
      <c r="B16" s="1"/>
      <c r="C16" s="1"/>
      <c r="D16" s="1"/>
      <c r="E16" s="4"/>
      <c r="F16" s="5"/>
      <c r="G16" s="5"/>
      <c r="H16" s="10"/>
    </row>
    <row r="17" spans="1:8" x14ac:dyDescent="0.25">
      <c r="A17" s="8"/>
      <c r="B17" s="1"/>
      <c r="C17" s="1"/>
      <c r="D17" s="18">
        <f>D3+D4+D5+D6+D7+D8+D9+D10+D11+D12</f>
        <v>0</v>
      </c>
      <c r="E17" s="19">
        <f>E3+E4+E5+E6+E7+E8+E9+E10+E11+E12</f>
        <v>405000</v>
      </c>
      <c r="F17" s="5"/>
      <c r="G17" s="5"/>
      <c r="H17" s="10"/>
    </row>
    <row r="19" spans="1:8" x14ac:dyDescent="0.25">
      <c r="F19" s="395" t="s">
        <v>55</v>
      </c>
      <c r="G19" s="494">
        <f>G3+G4+G5+G6+G7+G8+G9+G10+G11+G12</f>
        <v>17775000</v>
      </c>
    </row>
    <row r="20" spans="1:8" x14ac:dyDescent="0.25">
      <c r="F20" s="396"/>
      <c r="G20" s="495"/>
    </row>
    <row r="24" spans="1:8" x14ac:dyDescent="0.25">
      <c r="A24" s="395" t="s">
        <v>0</v>
      </c>
      <c r="B24" s="395" t="s">
        <v>1</v>
      </c>
      <c r="C24" s="395" t="s">
        <v>2</v>
      </c>
      <c r="D24" s="395" t="s">
        <v>3</v>
      </c>
      <c r="E24" s="395" t="s">
        <v>4</v>
      </c>
      <c r="F24" s="395" t="s">
        <v>5</v>
      </c>
      <c r="G24" s="395" t="s">
        <v>6</v>
      </c>
      <c r="H24" s="395" t="s">
        <v>133</v>
      </c>
    </row>
    <row r="25" spans="1:8" x14ac:dyDescent="0.25">
      <c r="A25" s="396"/>
      <c r="B25" s="396"/>
      <c r="C25" s="396"/>
      <c r="D25" s="396"/>
      <c r="E25" s="396"/>
      <c r="F25" s="396"/>
      <c r="G25" s="396"/>
      <c r="H25" s="396"/>
    </row>
    <row r="26" spans="1:8" ht="16.5" x14ac:dyDescent="0.3">
      <c r="A26" s="3" t="s">
        <v>126</v>
      </c>
      <c r="B26" s="12" t="s">
        <v>27</v>
      </c>
      <c r="C26" s="4">
        <v>45000</v>
      </c>
      <c r="D26" s="110"/>
      <c r="E26" s="4">
        <f t="shared" ref="E26:E34" si="2">C26-D26</f>
        <v>45000</v>
      </c>
      <c r="F26" s="5">
        <v>45</v>
      </c>
      <c r="G26" s="5">
        <f>E26*F26</f>
        <v>2025000</v>
      </c>
      <c r="H26" s="48" t="s">
        <v>218</v>
      </c>
    </row>
    <row r="27" spans="1:8" ht="16.5" x14ac:dyDescent="0.3">
      <c r="A27" s="3" t="s">
        <v>127</v>
      </c>
      <c r="B27" s="12" t="s">
        <v>27</v>
      </c>
      <c r="C27" s="4">
        <v>45000</v>
      </c>
      <c r="D27" s="110"/>
      <c r="E27" s="4">
        <f t="shared" si="2"/>
        <v>45000</v>
      </c>
      <c r="F27" s="5">
        <v>45</v>
      </c>
      <c r="G27" s="5">
        <f>E27*F27</f>
        <v>2025000</v>
      </c>
      <c r="H27" s="48" t="s">
        <v>218</v>
      </c>
    </row>
    <row r="28" spans="1:8" ht="16.5" x14ac:dyDescent="0.3">
      <c r="A28" s="3" t="s">
        <v>128</v>
      </c>
      <c r="B28" s="12" t="s">
        <v>27</v>
      </c>
      <c r="C28" s="4">
        <v>45000</v>
      </c>
      <c r="D28" s="110"/>
      <c r="E28" s="4">
        <f t="shared" si="2"/>
        <v>45000</v>
      </c>
      <c r="F28" s="5">
        <v>45</v>
      </c>
      <c r="G28" s="5">
        <f t="shared" ref="G28:G34" si="3">E28*F28</f>
        <v>2025000</v>
      </c>
      <c r="H28" s="48" t="s">
        <v>218</v>
      </c>
    </row>
    <row r="29" spans="1:8" ht="16.5" x14ac:dyDescent="0.3">
      <c r="A29" s="3" t="s">
        <v>129</v>
      </c>
      <c r="B29" s="12" t="s">
        <v>27</v>
      </c>
      <c r="C29" s="4">
        <v>45000</v>
      </c>
      <c r="D29" s="110"/>
      <c r="E29" s="4">
        <f t="shared" si="2"/>
        <v>45000</v>
      </c>
      <c r="F29" s="5">
        <v>45</v>
      </c>
      <c r="G29" s="5">
        <f t="shared" si="3"/>
        <v>2025000</v>
      </c>
      <c r="H29" s="48" t="s">
        <v>218</v>
      </c>
    </row>
    <row r="30" spans="1:8" ht="16.5" x14ac:dyDescent="0.3">
      <c r="A30" s="3" t="s">
        <v>130</v>
      </c>
      <c r="B30" s="12" t="s">
        <v>27</v>
      </c>
      <c r="C30" s="4">
        <v>45000</v>
      </c>
      <c r="D30" s="110"/>
      <c r="E30" s="4">
        <f t="shared" si="2"/>
        <v>45000</v>
      </c>
      <c r="F30" s="5">
        <v>45</v>
      </c>
      <c r="G30" s="5">
        <f t="shared" si="3"/>
        <v>2025000</v>
      </c>
      <c r="H30" s="48" t="s">
        <v>218</v>
      </c>
    </row>
    <row r="31" spans="1:8" ht="16.5" x14ac:dyDescent="0.3">
      <c r="A31" s="3" t="s">
        <v>131</v>
      </c>
      <c r="B31" s="12" t="s">
        <v>27</v>
      </c>
      <c r="C31" s="4">
        <v>45000</v>
      </c>
      <c r="D31" s="110"/>
      <c r="E31" s="4">
        <f t="shared" si="2"/>
        <v>45000</v>
      </c>
      <c r="F31" s="5">
        <v>45</v>
      </c>
      <c r="G31" s="5">
        <f t="shared" si="3"/>
        <v>2025000</v>
      </c>
      <c r="H31" s="48" t="s">
        <v>218</v>
      </c>
    </row>
    <row r="32" spans="1:8" ht="16.5" x14ac:dyDescent="0.3">
      <c r="A32" s="3" t="s">
        <v>132</v>
      </c>
      <c r="B32" s="12" t="s">
        <v>27</v>
      </c>
      <c r="C32" s="4">
        <v>45000</v>
      </c>
      <c r="D32" s="110"/>
      <c r="E32" s="4">
        <f t="shared" si="2"/>
        <v>45000</v>
      </c>
      <c r="F32" s="5">
        <v>45</v>
      </c>
      <c r="G32" s="5">
        <f t="shared" si="3"/>
        <v>2025000</v>
      </c>
      <c r="H32" s="48" t="s">
        <v>218</v>
      </c>
    </row>
    <row r="33" spans="1:8" ht="16.5" x14ac:dyDescent="0.3">
      <c r="A33" s="3" t="s">
        <v>220</v>
      </c>
      <c r="B33" s="12" t="s">
        <v>27</v>
      </c>
      <c r="C33" s="4">
        <v>45000</v>
      </c>
      <c r="D33" s="110"/>
      <c r="E33" s="4">
        <f t="shared" si="2"/>
        <v>45000</v>
      </c>
      <c r="F33" s="5">
        <v>45</v>
      </c>
      <c r="G33" s="5">
        <f t="shared" si="3"/>
        <v>2025000</v>
      </c>
      <c r="H33" s="48" t="s">
        <v>218</v>
      </c>
    </row>
    <row r="34" spans="1:8" ht="16.5" x14ac:dyDescent="0.3">
      <c r="A34" s="3" t="s">
        <v>219</v>
      </c>
      <c r="B34" s="12" t="s">
        <v>27</v>
      </c>
      <c r="C34" s="4">
        <v>45000</v>
      </c>
      <c r="D34" s="110"/>
      <c r="E34" s="4">
        <f t="shared" si="2"/>
        <v>45000</v>
      </c>
      <c r="F34" s="5">
        <v>45</v>
      </c>
      <c r="G34" s="5">
        <f t="shared" si="3"/>
        <v>2025000</v>
      </c>
      <c r="H34" s="48" t="s">
        <v>218</v>
      </c>
    </row>
    <row r="35" spans="1:8" ht="16.5" x14ac:dyDescent="0.3">
      <c r="A35" s="3"/>
      <c r="B35" s="12"/>
      <c r="C35" s="4"/>
      <c r="D35" s="110"/>
      <c r="E35" s="4"/>
      <c r="F35" s="5"/>
      <c r="G35" s="5"/>
      <c r="H35" s="15"/>
    </row>
    <row r="36" spans="1:8" ht="16.5" x14ac:dyDescent="0.3">
      <c r="A36" s="3"/>
      <c r="B36" s="12"/>
      <c r="C36" s="4"/>
      <c r="D36" s="110"/>
      <c r="E36" s="4"/>
      <c r="F36" s="5"/>
      <c r="G36" s="5"/>
      <c r="H36" s="10"/>
    </row>
    <row r="37" spans="1:8" ht="16.5" x14ac:dyDescent="0.3">
      <c r="A37" s="3"/>
      <c r="B37" s="12"/>
      <c r="C37" s="4"/>
      <c r="D37" s="110"/>
      <c r="E37" s="4"/>
      <c r="F37" s="5"/>
      <c r="G37" s="5"/>
      <c r="H37" s="10"/>
    </row>
    <row r="38" spans="1:8" ht="16.5" x14ac:dyDescent="0.3">
      <c r="A38" s="3"/>
      <c r="B38" s="7"/>
      <c r="C38" s="4"/>
      <c r="D38" s="110"/>
      <c r="E38" s="4"/>
      <c r="F38" s="5"/>
      <c r="G38" s="5"/>
      <c r="H38" s="10"/>
    </row>
    <row r="39" spans="1:8" x14ac:dyDescent="0.25">
      <c r="A39" s="8"/>
      <c r="B39" s="110"/>
      <c r="C39" s="110"/>
      <c r="D39" s="110"/>
      <c r="E39" s="4"/>
      <c r="F39" s="5"/>
      <c r="G39" s="5"/>
      <c r="H39" s="10"/>
    </row>
    <row r="40" spans="1:8" x14ac:dyDescent="0.25">
      <c r="A40" s="8"/>
      <c r="B40" s="110"/>
      <c r="C40" s="110"/>
      <c r="D40" s="18">
        <f>D26+D27+D28+D29+D30+D31+D32+D33+D34+D35</f>
        <v>0</v>
      </c>
      <c r="E40" s="19">
        <f>E26+E27+E28+E29+E30+E31+E32+E33+E34+E35</f>
        <v>405000</v>
      </c>
      <c r="F40" s="5"/>
      <c r="G40" s="5"/>
      <c r="H40" s="10"/>
    </row>
    <row r="42" spans="1:8" x14ac:dyDescent="0.25">
      <c r="F42" s="395" t="s">
        <v>55</v>
      </c>
      <c r="G42" s="494">
        <f>G26+G27+G28+G29+G30+G31+G32+G33+G34+G35</f>
        <v>18225000</v>
      </c>
    </row>
    <row r="43" spans="1:8" x14ac:dyDescent="0.25">
      <c r="F43" s="396"/>
      <c r="G43" s="495"/>
    </row>
  </sheetData>
  <mergeCells count="20">
    <mergeCell ref="F24:F25"/>
    <mergeCell ref="G24:G25"/>
    <mergeCell ref="H24:H25"/>
    <mergeCell ref="F42:F43"/>
    <mergeCell ref="G42:G43"/>
    <mergeCell ref="A24:A25"/>
    <mergeCell ref="B24:B25"/>
    <mergeCell ref="C24:C25"/>
    <mergeCell ref="D24:D25"/>
    <mergeCell ref="E24:E25"/>
    <mergeCell ref="G1:G2"/>
    <mergeCell ref="H1:H2"/>
    <mergeCell ref="F19:F20"/>
    <mergeCell ref="G19:G20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60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22" workbookViewId="0">
      <selection activeCell="F16" sqref="F16"/>
    </sheetView>
  </sheetViews>
  <sheetFormatPr baseColWidth="10" defaultRowHeight="15" x14ac:dyDescent="0.25"/>
  <cols>
    <col min="1" max="1" width="28.140625" bestFit="1" customWidth="1"/>
    <col min="2" max="2" width="9.28515625" bestFit="1" customWidth="1"/>
    <col min="4" max="4" width="13" bestFit="1" customWidth="1"/>
    <col min="5" max="5" width="20.5703125" customWidth="1"/>
    <col min="6" max="6" width="55.85546875" bestFit="1" customWidth="1"/>
    <col min="7" max="7" width="20.5703125" bestFit="1" customWidth="1"/>
    <col min="8" max="8" width="14.85546875" bestFit="1" customWidth="1"/>
  </cols>
  <sheetData>
    <row r="1" spans="1:9" ht="15" customHeight="1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4</v>
      </c>
      <c r="F1" s="395" t="s">
        <v>5</v>
      </c>
      <c r="G1" s="395" t="s">
        <v>6</v>
      </c>
      <c r="H1" s="395" t="s">
        <v>56</v>
      </c>
      <c r="I1" s="493" t="s">
        <v>57</v>
      </c>
    </row>
    <row r="2" spans="1:9" ht="15" customHeight="1" x14ac:dyDescent="0.25">
      <c r="A2" s="396"/>
      <c r="B2" s="396"/>
      <c r="C2" s="396"/>
      <c r="D2" s="396"/>
      <c r="E2" s="396"/>
      <c r="F2" s="396"/>
      <c r="G2" s="396"/>
      <c r="H2" s="396"/>
      <c r="I2" s="493"/>
    </row>
    <row r="3" spans="1:9" ht="16.5" customHeight="1" x14ac:dyDescent="0.3">
      <c r="A3" s="3" t="s">
        <v>45</v>
      </c>
      <c r="B3" s="12" t="s">
        <v>27</v>
      </c>
      <c r="C3" s="4">
        <v>45000</v>
      </c>
      <c r="D3" s="1">
        <v>170</v>
      </c>
      <c r="E3" s="4">
        <f>C3-D3</f>
        <v>44830</v>
      </c>
      <c r="F3" s="5">
        <v>680</v>
      </c>
      <c r="G3" s="5">
        <f t="shared" ref="G3:G12" si="0">E3*F3</f>
        <v>30484400</v>
      </c>
      <c r="H3" s="15">
        <v>50000000</v>
      </c>
      <c r="I3" s="17" t="s">
        <v>58</v>
      </c>
    </row>
    <row r="4" spans="1:9" ht="16.5" x14ac:dyDescent="0.3">
      <c r="A4" s="3" t="s">
        <v>46</v>
      </c>
      <c r="B4" s="12" t="s">
        <v>27</v>
      </c>
      <c r="C4" s="4">
        <v>45000</v>
      </c>
      <c r="D4" s="1">
        <v>230</v>
      </c>
      <c r="E4" s="4">
        <f>C4-D4</f>
        <v>44770</v>
      </c>
      <c r="F4" s="5">
        <v>680</v>
      </c>
      <c r="G4" s="5">
        <f>E4*F4</f>
        <v>30443600</v>
      </c>
      <c r="H4" s="15">
        <v>100000000</v>
      </c>
      <c r="I4" s="17" t="s">
        <v>58</v>
      </c>
    </row>
    <row r="5" spans="1:9" ht="16.5" x14ac:dyDescent="0.3">
      <c r="A5" s="3" t="s">
        <v>47</v>
      </c>
      <c r="B5" s="12" t="s">
        <v>27</v>
      </c>
      <c r="C5" s="4">
        <v>45000</v>
      </c>
      <c r="D5" s="1">
        <v>130</v>
      </c>
      <c r="E5" s="4">
        <f>C5-D5</f>
        <v>44870</v>
      </c>
      <c r="F5" s="5">
        <v>680</v>
      </c>
      <c r="G5" s="5">
        <f t="shared" si="0"/>
        <v>30511600</v>
      </c>
      <c r="H5" s="15">
        <v>50000000</v>
      </c>
      <c r="I5" s="17" t="s">
        <v>58</v>
      </c>
    </row>
    <row r="6" spans="1:9" ht="16.5" x14ac:dyDescent="0.3">
      <c r="A6" s="3" t="s">
        <v>49</v>
      </c>
      <c r="B6" s="12" t="s">
        <v>27</v>
      </c>
      <c r="C6" s="4">
        <v>45000</v>
      </c>
      <c r="D6" s="1">
        <v>150</v>
      </c>
      <c r="E6" s="4">
        <f>C6-D6</f>
        <v>44850</v>
      </c>
      <c r="F6" s="5">
        <v>680</v>
      </c>
      <c r="G6" s="5">
        <f t="shared" si="0"/>
        <v>30498000</v>
      </c>
      <c r="H6" s="15">
        <v>80000000</v>
      </c>
      <c r="I6" s="17" t="s">
        <v>59</v>
      </c>
    </row>
    <row r="7" spans="1:9" ht="16.5" x14ac:dyDescent="0.3">
      <c r="A7" s="3" t="s">
        <v>48</v>
      </c>
      <c r="B7" s="12" t="s">
        <v>27</v>
      </c>
      <c r="C7" s="4">
        <v>45000</v>
      </c>
      <c r="D7" s="1">
        <v>155</v>
      </c>
      <c r="E7" s="4">
        <f t="shared" ref="E7:E12" si="1">C7-D7</f>
        <v>44845</v>
      </c>
      <c r="F7" s="5">
        <v>680</v>
      </c>
      <c r="G7" s="5">
        <f t="shared" si="0"/>
        <v>30494600</v>
      </c>
      <c r="H7" s="15"/>
      <c r="I7" s="10"/>
    </row>
    <row r="8" spans="1:9" ht="16.5" x14ac:dyDescent="0.3">
      <c r="A8" s="3" t="s">
        <v>50</v>
      </c>
      <c r="B8" s="12" t="s">
        <v>27</v>
      </c>
      <c r="C8" s="4">
        <v>45000</v>
      </c>
      <c r="D8" s="1">
        <v>150</v>
      </c>
      <c r="E8" s="4">
        <f t="shared" si="1"/>
        <v>44850</v>
      </c>
      <c r="F8" s="5">
        <v>680</v>
      </c>
      <c r="G8" s="5">
        <f t="shared" si="0"/>
        <v>30498000</v>
      </c>
      <c r="H8" s="15"/>
      <c r="I8" s="10"/>
    </row>
    <row r="9" spans="1:9" ht="16.5" x14ac:dyDescent="0.3">
      <c r="A9" s="3" t="s">
        <v>51</v>
      </c>
      <c r="B9" s="12" t="s">
        <v>27</v>
      </c>
      <c r="C9" s="4">
        <v>45000</v>
      </c>
      <c r="D9" s="1">
        <v>105</v>
      </c>
      <c r="E9" s="4">
        <f t="shared" si="1"/>
        <v>44895</v>
      </c>
      <c r="F9" s="5">
        <v>680</v>
      </c>
      <c r="G9" s="5">
        <f t="shared" si="0"/>
        <v>30528600</v>
      </c>
      <c r="H9" s="15"/>
      <c r="I9" s="10"/>
    </row>
    <row r="10" spans="1:9" ht="16.5" x14ac:dyDescent="0.3">
      <c r="A10" s="3" t="s">
        <v>52</v>
      </c>
      <c r="B10" s="12" t="s">
        <v>27</v>
      </c>
      <c r="C10" s="4">
        <v>45000</v>
      </c>
      <c r="D10" s="1">
        <v>160</v>
      </c>
      <c r="E10" s="4">
        <f t="shared" si="1"/>
        <v>44840</v>
      </c>
      <c r="F10" s="5">
        <v>680</v>
      </c>
      <c r="G10" s="5">
        <f t="shared" si="0"/>
        <v>30491200</v>
      </c>
      <c r="H10" s="15"/>
      <c r="I10" s="10"/>
    </row>
    <row r="11" spans="1:9" ht="16.5" x14ac:dyDescent="0.3">
      <c r="A11" s="3" t="s">
        <v>53</v>
      </c>
      <c r="B11" s="12" t="s">
        <v>27</v>
      </c>
      <c r="C11" s="4">
        <v>45000</v>
      </c>
      <c r="D11" s="1">
        <v>140</v>
      </c>
      <c r="E11" s="4">
        <f t="shared" si="1"/>
        <v>44860</v>
      </c>
      <c r="F11" s="5">
        <v>680</v>
      </c>
      <c r="G11" s="5">
        <f t="shared" si="0"/>
        <v>30504800</v>
      </c>
      <c r="H11" s="15"/>
      <c r="I11" s="10"/>
    </row>
    <row r="12" spans="1:9" ht="16.5" x14ac:dyDescent="0.3">
      <c r="A12" s="3" t="s">
        <v>54</v>
      </c>
      <c r="B12" s="12" t="s">
        <v>27</v>
      </c>
      <c r="C12" s="4">
        <v>45000</v>
      </c>
      <c r="D12" s="1">
        <v>180</v>
      </c>
      <c r="E12" s="4">
        <f t="shared" si="1"/>
        <v>44820</v>
      </c>
      <c r="F12" s="5">
        <v>680</v>
      </c>
      <c r="G12" s="5">
        <f t="shared" si="0"/>
        <v>30477600</v>
      </c>
      <c r="H12" s="15"/>
      <c r="I12" s="10"/>
    </row>
    <row r="13" spans="1:9" ht="16.5" x14ac:dyDescent="0.3">
      <c r="A13" s="3"/>
      <c r="B13" s="12"/>
      <c r="C13" s="4"/>
      <c r="D13" s="1"/>
      <c r="E13" s="4"/>
      <c r="F13" s="5"/>
      <c r="G13" s="5"/>
      <c r="H13" s="10"/>
      <c r="I13" s="10"/>
    </row>
    <row r="14" spans="1:9" ht="16.5" x14ac:dyDescent="0.3">
      <c r="A14" s="3"/>
      <c r="B14" s="12"/>
      <c r="C14" s="4"/>
      <c r="D14" s="1"/>
      <c r="E14" s="4"/>
      <c r="F14" s="5"/>
      <c r="G14" s="5"/>
      <c r="H14" s="10"/>
      <c r="I14" s="10"/>
    </row>
    <row r="15" spans="1:9" ht="16.5" x14ac:dyDescent="0.3">
      <c r="A15" s="3"/>
      <c r="B15" s="7"/>
      <c r="C15" s="4"/>
      <c r="D15" s="1"/>
      <c r="E15" s="4"/>
      <c r="F15" s="5"/>
      <c r="G15" s="5"/>
      <c r="H15" s="10"/>
      <c r="I15" s="10"/>
    </row>
    <row r="16" spans="1:9" x14ac:dyDescent="0.25">
      <c r="A16" s="8"/>
      <c r="B16" s="1"/>
      <c r="C16" s="1"/>
      <c r="D16" s="1"/>
      <c r="E16" s="4"/>
      <c r="F16" s="5"/>
      <c r="G16" s="5"/>
      <c r="H16" s="10"/>
      <c r="I16" s="10"/>
    </row>
    <row r="17" spans="1:9" x14ac:dyDescent="0.25">
      <c r="A17" s="8"/>
      <c r="B17" s="1"/>
      <c r="C17" s="1"/>
      <c r="D17" s="18">
        <f>D3+D4+D5+D6+D7+D8+D9+D10+D11+D12</f>
        <v>1570</v>
      </c>
      <c r="E17" s="19">
        <f>E3+E4+E5+E6+E7+E8+E9+E10+E11+E12</f>
        <v>448430</v>
      </c>
      <c r="F17" s="5"/>
      <c r="G17" s="5"/>
      <c r="H17" s="10"/>
      <c r="I17" s="10"/>
    </row>
    <row r="19" spans="1:9" ht="15" customHeight="1" x14ac:dyDescent="0.25">
      <c r="F19" s="395" t="s">
        <v>55</v>
      </c>
      <c r="G19" s="494">
        <f>G3+G4+G5+G6+G7+G8+G9+G10+G11+G12</f>
        <v>304932400</v>
      </c>
    </row>
    <row r="20" spans="1:9" ht="15" customHeight="1" x14ac:dyDescent="0.25">
      <c r="F20" s="396"/>
      <c r="G20" s="495"/>
    </row>
    <row r="21" spans="1:9" ht="15" customHeight="1" x14ac:dyDescent="0.25"/>
    <row r="22" spans="1:9" x14ac:dyDescent="0.25">
      <c r="F22" s="395" t="s">
        <v>60</v>
      </c>
      <c r="G22" s="494">
        <f>H3+H4+H5+H6+H7</f>
        <v>280000000</v>
      </c>
    </row>
    <row r="23" spans="1:9" ht="15" customHeight="1" x14ac:dyDescent="0.25">
      <c r="F23" s="396"/>
      <c r="G23" s="495"/>
    </row>
    <row r="24" spans="1:9" ht="15" customHeight="1" x14ac:dyDescent="0.25"/>
    <row r="25" spans="1:9" ht="15" customHeight="1" x14ac:dyDescent="0.25">
      <c r="F25" s="395" t="s">
        <v>62</v>
      </c>
      <c r="G25" s="494">
        <v>46800000</v>
      </c>
    </row>
    <row r="26" spans="1:9" ht="15" customHeight="1" x14ac:dyDescent="0.25">
      <c r="F26" s="396"/>
      <c r="G26" s="495"/>
    </row>
    <row r="27" spans="1:9" ht="15" customHeight="1" x14ac:dyDescent="0.25"/>
    <row r="28" spans="1:9" ht="15" customHeight="1" x14ac:dyDescent="0.25">
      <c r="F28" s="395" t="s">
        <v>137</v>
      </c>
      <c r="G28" s="494">
        <v>17775000</v>
      </c>
    </row>
    <row r="29" spans="1:9" ht="15" customHeight="1" x14ac:dyDescent="0.25">
      <c r="F29" s="396"/>
      <c r="G29" s="495"/>
    </row>
    <row r="30" spans="1:9" ht="15" customHeight="1" x14ac:dyDescent="0.25"/>
    <row r="31" spans="1:9" ht="15" customHeight="1" x14ac:dyDescent="0.25">
      <c r="F31" s="395" t="s">
        <v>106</v>
      </c>
      <c r="G31" s="494">
        <v>11180000</v>
      </c>
    </row>
    <row r="32" spans="1:9" ht="15" customHeight="1" x14ac:dyDescent="0.25">
      <c r="F32" s="396"/>
      <c r="G32" s="495"/>
    </row>
    <row r="33" spans="6:8" ht="15" customHeight="1" x14ac:dyDescent="0.25"/>
    <row r="34" spans="6:8" x14ac:dyDescent="0.25">
      <c r="F34" s="395" t="s">
        <v>8</v>
      </c>
      <c r="G34" s="494">
        <f>G19-G22+G25-G31+G28</f>
        <v>78327400</v>
      </c>
    </row>
    <row r="35" spans="6:8" ht="15" customHeight="1" x14ac:dyDescent="0.25">
      <c r="F35" s="396"/>
      <c r="G35" s="495"/>
    </row>
    <row r="36" spans="6:8" ht="15" customHeight="1" x14ac:dyDescent="0.25"/>
    <row r="37" spans="6:8" x14ac:dyDescent="0.25">
      <c r="H37" t="s">
        <v>35</v>
      </c>
    </row>
    <row r="38" spans="6:8" ht="15" customHeight="1" x14ac:dyDescent="0.25"/>
    <row r="39" spans="6:8" ht="15" customHeight="1" x14ac:dyDescent="0.25"/>
  </sheetData>
  <mergeCells count="21">
    <mergeCell ref="F34:F35"/>
    <mergeCell ref="G34:G35"/>
    <mergeCell ref="I1:I2"/>
    <mergeCell ref="F19:F20"/>
    <mergeCell ref="G19:G20"/>
    <mergeCell ref="F22:F23"/>
    <mergeCell ref="G22:G23"/>
    <mergeCell ref="H1:H2"/>
    <mergeCell ref="F1:F2"/>
    <mergeCell ref="G1:G2"/>
    <mergeCell ref="F25:F26"/>
    <mergeCell ref="G25:G26"/>
    <mergeCell ref="F31:F32"/>
    <mergeCell ref="G31:G32"/>
    <mergeCell ref="F28:F29"/>
    <mergeCell ref="G28:G29"/>
    <mergeCell ref="A1:A2"/>
    <mergeCell ref="B1:B2"/>
    <mergeCell ref="C1:C2"/>
    <mergeCell ref="D1:D2"/>
    <mergeCell ref="E1:E2"/>
  </mergeCells>
  <pageMargins left="0.19685039370078741" right="0.19685039370078741" top="0.74803149606299213" bottom="0.74803149606299213" header="0.31496062992125984" footer="0.31496062992125984"/>
  <pageSetup paperSize="9" scale="6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opLeftCell="A7" workbookViewId="0">
      <selection activeCell="C25" sqref="C25"/>
    </sheetView>
  </sheetViews>
  <sheetFormatPr baseColWidth="10" defaultRowHeight="15" x14ac:dyDescent="0.25"/>
  <cols>
    <col min="1" max="1" width="27.7109375" bestFit="1" customWidth="1"/>
    <col min="2" max="2" width="21.5703125" bestFit="1" customWidth="1"/>
  </cols>
  <sheetData>
    <row r="2" spans="1:6" ht="15" customHeight="1" x14ac:dyDescent="0.25">
      <c r="A2" s="496" t="s">
        <v>67</v>
      </c>
      <c r="B2" s="496" t="s">
        <v>107</v>
      </c>
      <c r="C2" s="498" t="s">
        <v>105</v>
      </c>
      <c r="D2" s="499"/>
      <c r="E2" s="10"/>
      <c r="F2" s="10"/>
    </row>
    <row r="3" spans="1:6" ht="15" customHeight="1" x14ac:dyDescent="0.25">
      <c r="A3" s="497"/>
      <c r="B3" s="497"/>
      <c r="C3" s="500"/>
      <c r="D3" s="501"/>
      <c r="E3" s="10"/>
      <c r="F3" s="10"/>
    </row>
    <row r="4" spans="1:6" x14ac:dyDescent="0.25">
      <c r="A4" s="10" t="s">
        <v>335</v>
      </c>
      <c r="B4" s="15">
        <v>160718550</v>
      </c>
      <c r="C4" s="407">
        <v>32000000</v>
      </c>
      <c r="D4" s="408"/>
      <c r="E4" s="10"/>
      <c r="F4" s="10"/>
    </row>
    <row r="5" spans="1:6" x14ac:dyDescent="0.25">
      <c r="A5" s="10" t="s">
        <v>336</v>
      </c>
      <c r="B5" s="15">
        <v>158868400</v>
      </c>
      <c r="C5" s="407">
        <v>3900000</v>
      </c>
      <c r="D5" s="408"/>
      <c r="E5" s="10"/>
      <c r="F5" s="10"/>
    </row>
    <row r="6" spans="1:6" x14ac:dyDescent="0.25">
      <c r="A6" s="10" t="s">
        <v>337</v>
      </c>
      <c r="B6" s="15">
        <v>44492500</v>
      </c>
      <c r="C6" s="407">
        <v>20917350</v>
      </c>
      <c r="D6" s="408"/>
      <c r="E6" s="10"/>
      <c r="F6" s="10"/>
    </row>
    <row r="7" spans="1:6" x14ac:dyDescent="0.25">
      <c r="A7" s="10" t="s">
        <v>338</v>
      </c>
      <c r="B7" s="15">
        <v>14175000</v>
      </c>
      <c r="C7" s="407"/>
      <c r="D7" s="408"/>
      <c r="E7" s="10"/>
      <c r="F7" s="10"/>
    </row>
    <row r="8" spans="1:6" x14ac:dyDescent="0.25">
      <c r="A8" s="10"/>
      <c r="B8" s="10"/>
      <c r="C8" s="407"/>
      <c r="D8" s="408"/>
      <c r="E8" s="10"/>
      <c r="F8" s="10"/>
    </row>
    <row r="9" spans="1:6" x14ac:dyDescent="0.25">
      <c r="A9" s="10"/>
      <c r="B9" s="10"/>
      <c r="C9" s="407"/>
      <c r="D9" s="408"/>
      <c r="E9" s="10"/>
      <c r="F9" s="10"/>
    </row>
    <row r="10" spans="1:6" ht="15" customHeight="1" x14ac:dyDescent="0.25">
      <c r="A10" s="10"/>
      <c r="B10" s="496" t="s">
        <v>111</v>
      </c>
      <c r="C10" s="502">
        <f>(B4-B5-B6-B7)+C4+C5+C6</f>
        <v>0</v>
      </c>
      <c r="D10" s="503"/>
      <c r="E10" s="10"/>
      <c r="F10" s="10"/>
    </row>
    <row r="11" spans="1:6" ht="15" customHeight="1" x14ac:dyDescent="0.25">
      <c r="A11" s="10"/>
      <c r="B11" s="497"/>
      <c r="C11" s="504"/>
      <c r="D11" s="505"/>
      <c r="E11" s="10"/>
      <c r="F11" s="10"/>
    </row>
    <row r="15" spans="1:6" x14ac:dyDescent="0.25">
      <c r="A15" s="496" t="s">
        <v>67</v>
      </c>
      <c r="B15" s="496" t="s">
        <v>107</v>
      </c>
      <c r="C15" s="498" t="s">
        <v>105</v>
      </c>
      <c r="D15" s="499"/>
      <c r="E15" s="498" t="s">
        <v>9</v>
      </c>
    </row>
    <row r="16" spans="1:6" x14ac:dyDescent="0.25">
      <c r="A16" s="497"/>
      <c r="B16" s="497"/>
      <c r="C16" s="500"/>
      <c r="D16" s="501"/>
      <c r="E16" s="500"/>
    </row>
    <row r="17" spans="1:5" x14ac:dyDescent="0.25">
      <c r="A17" s="10" t="s">
        <v>417</v>
      </c>
      <c r="B17" s="15">
        <v>35074500</v>
      </c>
      <c r="C17" s="407">
        <v>19000000</v>
      </c>
      <c r="D17" s="408"/>
      <c r="E17" s="10" t="s">
        <v>416</v>
      </c>
    </row>
    <row r="18" spans="1:5" x14ac:dyDescent="0.25">
      <c r="A18" s="10" t="s">
        <v>79</v>
      </c>
      <c r="B18" s="15">
        <v>9200400</v>
      </c>
      <c r="C18" s="407">
        <v>6874100</v>
      </c>
      <c r="D18" s="408"/>
      <c r="E18" s="10" t="s">
        <v>421</v>
      </c>
    </row>
    <row r="19" spans="1:5" x14ac:dyDescent="0.25">
      <c r="A19" s="10"/>
      <c r="B19" s="15"/>
      <c r="C19" s="407"/>
      <c r="D19" s="408"/>
      <c r="E19" s="10"/>
    </row>
    <row r="20" spans="1:5" x14ac:dyDescent="0.25">
      <c r="A20" s="10"/>
      <c r="B20" s="15"/>
      <c r="C20" s="407"/>
      <c r="D20" s="408"/>
      <c r="E20" s="10"/>
    </row>
    <row r="21" spans="1:5" x14ac:dyDescent="0.25">
      <c r="A21" s="10"/>
      <c r="B21" s="10"/>
      <c r="C21" s="407"/>
      <c r="D21" s="408"/>
      <c r="E21" s="10"/>
    </row>
    <row r="22" spans="1:5" x14ac:dyDescent="0.25">
      <c r="A22" s="10"/>
      <c r="B22" s="10"/>
      <c r="C22" s="407"/>
      <c r="D22" s="408"/>
      <c r="E22" s="10"/>
    </row>
    <row r="23" spans="1:5" x14ac:dyDescent="0.25">
      <c r="A23" s="10"/>
      <c r="B23" s="496" t="s">
        <v>111</v>
      </c>
      <c r="C23" s="502">
        <f>(B17-B18)-C17-C18</f>
        <v>0</v>
      </c>
      <c r="D23" s="503"/>
      <c r="E23" s="10"/>
    </row>
    <row r="24" spans="1:5" x14ac:dyDescent="0.25">
      <c r="A24" s="10"/>
      <c r="B24" s="497"/>
      <c r="C24" s="504"/>
      <c r="D24" s="505"/>
      <c r="E24" s="10"/>
    </row>
  </sheetData>
  <mergeCells count="23">
    <mergeCell ref="E15:E16"/>
    <mergeCell ref="C19:D19"/>
    <mergeCell ref="C20:D20"/>
    <mergeCell ref="C21:D21"/>
    <mergeCell ref="C22:D22"/>
    <mergeCell ref="B23:B24"/>
    <mergeCell ref="C23:D24"/>
    <mergeCell ref="A15:A16"/>
    <mergeCell ref="B15:B16"/>
    <mergeCell ref="C15:D16"/>
    <mergeCell ref="C17:D17"/>
    <mergeCell ref="C18:D18"/>
    <mergeCell ref="B10:B11"/>
    <mergeCell ref="C10:D11"/>
    <mergeCell ref="C4:D4"/>
    <mergeCell ref="C5:D5"/>
    <mergeCell ref="C8:D8"/>
    <mergeCell ref="C9:D9"/>
    <mergeCell ref="B2:B3"/>
    <mergeCell ref="C2:D3"/>
    <mergeCell ref="A2:A3"/>
    <mergeCell ref="C6:D6"/>
    <mergeCell ref="C7:D7"/>
  </mergeCells>
  <pageMargins left="0.7" right="0.7" top="0.75" bottom="0.75" header="0.3" footer="0.3"/>
  <pageSetup scale="9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D1" workbookViewId="0">
      <selection activeCell="J20" sqref="J20"/>
    </sheetView>
  </sheetViews>
  <sheetFormatPr baseColWidth="10" defaultRowHeight="15" x14ac:dyDescent="0.25"/>
  <cols>
    <col min="2" max="2" width="15.42578125" bestFit="1" customWidth="1"/>
    <col min="3" max="3" width="14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5" bestFit="1" customWidth="1"/>
    <col min="12" max="12" width="13.85546875" bestFit="1" customWidth="1"/>
    <col min="13" max="13" width="8.28515625" bestFit="1" customWidth="1"/>
    <col min="14" max="14" width="13.85546875" bestFit="1" customWidth="1"/>
  </cols>
  <sheetData>
    <row r="1" spans="1:15" x14ac:dyDescent="0.25">
      <c r="A1" s="493" t="s">
        <v>329</v>
      </c>
      <c r="B1" s="493" t="s">
        <v>346</v>
      </c>
      <c r="C1" s="493" t="s">
        <v>0</v>
      </c>
      <c r="D1" s="493" t="s">
        <v>1</v>
      </c>
      <c r="E1" s="493" t="s">
        <v>24</v>
      </c>
      <c r="F1" s="493" t="s">
        <v>2</v>
      </c>
      <c r="G1" s="493" t="s">
        <v>3</v>
      </c>
      <c r="H1" s="493" t="s">
        <v>4</v>
      </c>
      <c r="I1" s="493" t="s">
        <v>5</v>
      </c>
      <c r="J1" s="493" t="s">
        <v>6</v>
      </c>
      <c r="K1" s="493" t="s">
        <v>7</v>
      </c>
      <c r="L1" s="493" t="s">
        <v>8</v>
      </c>
      <c r="M1" s="493" t="s">
        <v>33</v>
      </c>
      <c r="N1" s="493" t="s">
        <v>105</v>
      </c>
      <c r="O1" s="493" t="s">
        <v>9</v>
      </c>
    </row>
    <row r="2" spans="1:15" x14ac:dyDescent="0.25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5" ht="16.5" x14ac:dyDescent="0.3">
      <c r="A3" s="191">
        <v>1</v>
      </c>
      <c r="B3" s="191" t="s">
        <v>416</v>
      </c>
      <c r="C3" s="3" t="s">
        <v>414</v>
      </c>
      <c r="D3" s="6" t="s">
        <v>25</v>
      </c>
      <c r="E3" s="190"/>
      <c r="F3" s="4">
        <v>45000</v>
      </c>
      <c r="G3" s="190"/>
      <c r="H3" s="4">
        <f>F3-G3</f>
        <v>45000</v>
      </c>
      <c r="I3" s="5">
        <v>700</v>
      </c>
      <c r="J3" s="5">
        <f>H3*I3</f>
        <v>31500000</v>
      </c>
      <c r="K3" s="5"/>
      <c r="L3" s="5">
        <f>J3-K3</f>
        <v>31500000</v>
      </c>
      <c r="M3" s="13"/>
      <c r="N3" s="5">
        <v>50000000</v>
      </c>
      <c r="O3" s="11" t="s">
        <v>416</v>
      </c>
    </row>
    <row r="4" spans="1:15" ht="16.5" x14ac:dyDescent="0.3">
      <c r="A4" s="191">
        <f>A3+1</f>
        <v>2</v>
      </c>
      <c r="B4" s="191" t="s">
        <v>416</v>
      </c>
      <c r="C4" s="3" t="s">
        <v>415</v>
      </c>
      <c r="D4" s="6" t="s">
        <v>25</v>
      </c>
      <c r="E4" s="190"/>
      <c r="F4" s="4">
        <v>45000</v>
      </c>
      <c r="G4" s="190"/>
      <c r="H4" s="4">
        <f>F4-G4</f>
        <v>45000</v>
      </c>
      <c r="I4" s="5">
        <v>700</v>
      </c>
      <c r="J4" s="5">
        <f>H4*I4</f>
        <v>31500000</v>
      </c>
      <c r="K4" s="5"/>
      <c r="L4" s="5">
        <f>J4-K4</f>
        <v>31500000</v>
      </c>
      <c r="M4" s="13"/>
      <c r="N4" s="5">
        <v>8975000</v>
      </c>
      <c r="O4" s="11"/>
    </row>
    <row r="5" spans="1:15" ht="16.5" x14ac:dyDescent="0.3">
      <c r="A5" s="191">
        <f>A4+1</f>
        <v>3</v>
      </c>
      <c r="B5" s="191" t="s">
        <v>440</v>
      </c>
      <c r="C5" s="3" t="s">
        <v>121</v>
      </c>
      <c r="D5" s="159"/>
      <c r="E5" s="238" t="s">
        <v>273</v>
      </c>
      <c r="F5" s="4">
        <v>45000</v>
      </c>
      <c r="G5" s="191"/>
      <c r="H5" s="4">
        <f>F5-G5</f>
        <v>45000</v>
      </c>
      <c r="I5" s="5">
        <v>45</v>
      </c>
      <c r="J5" s="5">
        <f>H5*I5</f>
        <v>2025000</v>
      </c>
      <c r="K5" s="10"/>
      <c r="L5" s="5">
        <f>J5-K5</f>
        <v>2025000</v>
      </c>
      <c r="M5" s="10"/>
      <c r="N5" s="5"/>
      <c r="O5" s="10"/>
    </row>
    <row r="6" spans="1:15" ht="16.5" x14ac:dyDescent="0.3">
      <c r="A6" s="191">
        <f>A5+1</f>
        <v>4</v>
      </c>
      <c r="B6" s="191"/>
      <c r="C6" s="3"/>
      <c r="D6" s="159"/>
      <c r="E6" s="10"/>
      <c r="F6" s="4"/>
      <c r="G6" s="10"/>
      <c r="H6" s="4"/>
      <c r="I6" s="5"/>
      <c r="J6" s="5"/>
      <c r="K6" s="10"/>
      <c r="L6" s="5"/>
      <c r="M6" s="10"/>
      <c r="N6" s="10"/>
      <c r="O6" s="10"/>
    </row>
    <row r="9" spans="1:15" ht="15.75" customHeight="1" x14ac:dyDescent="0.25">
      <c r="K9" s="397" t="s">
        <v>28</v>
      </c>
      <c r="L9" s="398">
        <f>SUM(J3:J6)</f>
        <v>65025000</v>
      </c>
      <c r="M9" s="398"/>
    </row>
    <row r="10" spans="1:15" ht="15.75" customHeight="1" x14ac:dyDescent="0.25">
      <c r="K10" s="397"/>
      <c r="L10" s="398"/>
      <c r="M10" s="398"/>
    </row>
    <row r="12" spans="1:15" ht="15.75" customHeight="1" x14ac:dyDescent="0.25">
      <c r="K12" s="397" t="s">
        <v>29</v>
      </c>
      <c r="L12" s="398">
        <f>SUM(N3:N6)</f>
        <v>58975000</v>
      </c>
      <c r="M12" s="398" t="e">
        <f>M5+M6+#REF!+#REF!+#REF!+#REF!+#REF!+#REF!+#REF!+#REF!</f>
        <v>#REF!</v>
      </c>
    </row>
    <row r="13" spans="1:15" ht="15.75" customHeight="1" x14ac:dyDescent="0.25">
      <c r="K13" s="397"/>
      <c r="L13" s="398"/>
      <c r="M13" s="398"/>
    </row>
    <row r="15" spans="1:15" ht="15.75" customHeight="1" x14ac:dyDescent="0.25">
      <c r="K15" s="397" t="s">
        <v>210</v>
      </c>
      <c r="L15" s="398">
        <v>2000000</v>
      </c>
      <c r="M15" s="398"/>
    </row>
    <row r="16" spans="1:15" ht="15.75" customHeight="1" x14ac:dyDescent="0.25">
      <c r="K16" s="397"/>
      <c r="L16" s="506"/>
      <c r="M16" s="506"/>
    </row>
    <row r="17" spans="11:13" ht="15.75" customHeight="1" x14ac:dyDescent="0.25">
      <c r="K17" s="193"/>
      <c r="L17" s="194"/>
      <c r="M17" s="194"/>
    </row>
    <row r="18" spans="11:13" ht="15.75" customHeight="1" x14ac:dyDescent="0.25">
      <c r="K18" s="397" t="s">
        <v>273</v>
      </c>
      <c r="L18" s="398">
        <f>SUM(F3)*45</f>
        <v>2025000</v>
      </c>
      <c r="M18" s="398"/>
    </row>
    <row r="19" spans="11:13" ht="15.75" customHeight="1" x14ac:dyDescent="0.25">
      <c r="K19" s="397"/>
      <c r="L19" s="506"/>
      <c r="M19" s="506"/>
    </row>
    <row r="21" spans="11:13" ht="15.75" customHeight="1" x14ac:dyDescent="0.25">
      <c r="K21" s="397" t="s">
        <v>8</v>
      </c>
      <c r="L21" s="398">
        <f>L9-L12-L15-L18-2025000</f>
        <v>0</v>
      </c>
      <c r="M21" s="398" t="e">
        <f>L9-M12</f>
        <v>#REF!</v>
      </c>
    </row>
    <row r="22" spans="11:13" ht="15.75" customHeight="1" x14ac:dyDescent="0.25">
      <c r="K22" s="397"/>
      <c r="L22" s="398"/>
      <c r="M22" s="398"/>
    </row>
  </sheetData>
  <mergeCells count="25">
    <mergeCell ref="O1:O2"/>
    <mergeCell ref="A1:A2"/>
    <mergeCell ref="K9:K10"/>
    <mergeCell ref="K12:K13"/>
    <mergeCell ref="I1:I2"/>
    <mergeCell ref="J1:J2"/>
    <mergeCell ref="K1:K2"/>
    <mergeCell ref="L1:L2"/>
    <mergeCell ref="M1:M2"/>
    <mergeCell ref="N1:N2"/>
    <mergeCell ref="C1:C2"/>
    <mergeCell ref="D1:D2"/>
    <mergeCell ref="E1:E2"/>
    <mergeCell ref="F1:F2"/>
    <mergeCell ref="G1:G2"/>
    <mergeCell ref="H1:H2"/>
    <mergeCell ref="B1:B2"/>
    <mergeCell ref="K15:K16"/>
    <mergeCell ref="K21:K22"/>
    <mergeCell ref="L9:M10"/>
    <mergeCell ref="L12:M13"/>
    <mergeCell ref="L15:M16"/>
    <mergeCell ref="L21:M22"/>
    <mergeCell ref="K18:K19"/>
    <mergeCell ref="L18:M19"/>
  </mergeCells>
  <pageMargins left="0.7" right="0.7" top="0.75" bottom="0.75" header="0.3" footer="0.3"/>
  <pageSetup scale="6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H14" sqref="H14"/>
    </sheetView>
  </sheetViews>
  <sheetFormatPr baseColWidth="10" defaultRowHeight="15" x14ac:dyDescent="0.25"/>
  <cols>
    <col min="2" max="2" width="15.42578125" bestFit="1" customWidth="1"/>
    <col min="3" max="3" width="14.1406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5" bestFit="1" customWidth="1"/>
    <col min="12" max="12" width="13.85546875" bestFit="1" customWidth="1"/>
    <col min="13" max="13" width="8.28515625" bestFit="1" customWidth="1"/>
    <col min="14" max="14" width="13.85546875" bestFit="1" customWidth="1"/>
    <col min="15" max="15" width="10.42578125" bestFit="1" customWidth="1"/>
  </cols>
  <sheetData>
    <row r="1" spans="1:15" x14ac:dyDescent="0.25">
      <c r="A1" s="493" t="s">
        <v>329</v>
      </c>
      <c r="B1" s="493" t="s">
        <v>346</v>
      </c>
      <c r="C1" s="493" t="s">
        <v>0</v>
      </c>
      <c r="D1" s="493" t="s">
        <v>1</v>
      </c>
      <c r="E1" s="493" t="s">
        <v>24</v>
      </c>
      <c r="F1" s="493" t="s">
        <v>2</v>
      </c>
      <c r="G1" s="493" t="s">
        <v>3</v>
      </c>
      <c r="H1" s="493" t="s">
        <v>4</v>
      </c>
      <c r="I1" s="493" t="s">
        <v>5</v>
      </c>
      <c r="J1" s="493" t="s">
        <v>6</v>
      </c>
      <c r="K1" s="493" t="s">
        <v>7</v>
      </c>
      <c r="L1" s="493" t="s">
        <v>8</v>
      </c>
      <c r="M1" s="493" t="s">
        <v>33</v>
      </c>
      <c r="N1" s="493" t="s">
        <v>105</v>
      </c>
      <c r="O1" s="493" t="s">
        <v>9</v>
      </c>
    </row>
    <row r="2" spans="1:15" x14ac:dyDescent="0.25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5" ht="16.5" x14ac:dyDescent="0.3">
      <c r="A3" s="342">
        <v>1</v>
      </c>
      <c r="B3" s="45"/>
      <c r="C3" s="3"/>
      <c r="D3" s="6"/>
      <c r="E3" s="343"/>
      <c r="F3" s="4"/>
      <c r="G3" s="343"/>
      <c r="H3" s="4"/>
      <c r="I3" s="5"/>
      <c r="J3" s="5"/>
      <c r="K3" s="5"/>
      <c r="L3" s="5"/>
      <c r="M3" s="13"/>
      <c r="N3" s="5"/>
      <c r="O3" s="11"/>
    </row>
    <row r="4" spans="1:15" ht="16.5" x14ac:dyDescent="0.3">
      <c r="A4" s="342">
        <f>A3+1</f>
        <v>2</v>
      </c>
      <c r="B4" s="342"/>
      <c r="C4" s="3"/>
      <c r="D4" s="6"/>
      <c r="E4" s="343"/>
      <c r="F4" s="4"/>
      <c r="G4" s="343"/>
      <c r="H4" s="4"/>
      <c r="I4" s="5"/>
      <c r="J4" s="5"/>
      <c r="K4" s="5"/>
      <c r="L4" s="5"/>
      <c r="M4" s="13"/>
      <c r="N4" s="5"/>
      <c r="O4" s="11"/>
    </row>
    <row r="5" spans="1:15" ht="16.5" x14ac:dyDescent="0.3">
      <c r="A5" s="342">
        <f>A4+1</f>
        <v>3</v>
      </c>
      <c r="B5" s="342"/>
      <c r="C5" s="3"/>
      <c r="D5" s="159"/>
      <c r="E5" s="342"/>
      <c r="F5" s="4"/>
      <c r="G5" s="342"/>
      <c r="H5" s="4"/>
      <c r="I5" s="5"/>
      <c r="J5" s="5"/>
      <c r="K5" s="10"/>
      <c r="L5" s="5"/>
      <c r="M5" s="10"/>
      <c r="N5" s="5"/>
      <c r="O5" s="10"/>
    </row>
    <row r="6" spans="1:15" ht="16.5" x14ac:dyDescent="0.3">
      <c r="A6" s="342">
        <f>A5+1</f>
        <v>4</v>
      </c>
      <c r="B6" s="342"/>
      <c r="C6" s="3"/>
      <c r="D6" s="159"/>
      <c r="E6" s="10"/>
      <c r="F6" s="4"/>
      <c r="G6" s="10"/>
      <c r="H6" s="4"/>
      <c r="I6" s="5"/>
      <c r="J6" s="5"/>
      <c r="K6" s="10"/>
      <c r="L6" s="5"/>
      <c r="M6" s="10"/>
      <c r="N6" s="10"/>
      <c r="O6" s="10"/>
    </row>
    <row r="9" spans="1:15" x14ac:dyDescent="0.25">
      <c r="K9" s="397" t="s">
        <v>28</v>
      </c>
      <c r="L9" s="398">
        <f>SUM(J3:J6)</f>
        <v>0</v>
      </c>
      <c r="M9" s="398"/>
    </row>
    <row r="10" spans="1:15" x14ac:dyDescent="0.25">
      <c r="K10" s="397"/>
      <c r="L10" s="398"/>
      <c r="M10" s="398"/>
    </row>
    <row r="12" spans="1:15" x14ac:dyDescent="0.25">
      <c r="K12" s="397" t="s">
        <v>29</v>
      </c>
      <c r="L12" s="398">
        <f>SUM(N3:N6)</f>
        <v>0</v>
      </c>
      <c r="M12" s="398" t="e">
        <f>M5+M6+#REF!+#REF!+#REF!+#REF!+#REF!+#REF!+#REF!+#REF!</f>
        <v>#REF!</v>
      </c>
    </row>
    <row r="13" spans="1:15" x14ac:dyDescent="0.25">
      <c r="K13" s="397"/>
      <c r="L13" s="398"/>
      <c r="M13" s="398"/>
    </row>
    <row r="15" spans="1:15" x14ac:dyDescent="0.25">
      <c r="K15" s="397" t="s">
        <v>71</v>
      </c>
      <c r="L15" s="398">
        <f>L9-L12</f>
        <v>0</v>
      </c>
      <c r="M15" s="398"/>
    </row>
    <row r="16" spans="1:15" x14ac:dyDescent="0.25">
      <c r="K16" s="397"/>
      <c r="L16" s="398"/>
      <c r="M16" s="398"/>
    </row>
  </sheetData>
  <mergeCells count="2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K15:K16"/>
    <mergeCell ref="L15:M16"/>
    <mergeCell ref="M1:M2"/>
    <mergeCell ref="N1:N2"/>
    <mergeCell ref="O1:O2"/>
    <mergeCell ref="K9:K10"/>
    <mergeCell ref="L9:M10"/>
    <mergeCell ref="K12:K13"/>
    <mergeCell ref="L12:M13"/>
    <mergeCell ref="L1:L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2" workbookViewId="0">
      <selection activeCell="E18" sqref="E18"/>
    </sheetView>
  </sheetViews>
  <sheetFormatPr baseColWidth="10" defaultRowHeight="15" x14ac:dyDescent="0.25"/>
  <sheetData>
    <row r="1" spans="1:6" ht="15" customHeight="1" x14ac:dyDescent="0.25">
      <c r="A1" s="498" t="s">
        <v>0</v>
      </c>
      <c r="B1" s="499"/>
      <c r="C1" s="498" t="s">
        <v>304</v>
      </c>
      <c r="D1" s="499"/>
      <c r="E1" s="498" t="s">
        <v>71</v>
      </c>
      <c r="F1" s="499"/>
    </row>
    <row r="2" spans="1:6" ht="15" customHeight="1" x14ac:dyDescent="0.25">
      <c r="A2" s="500"/>
      <c r="B2" s="501"/>
      <c r="C2" s="500"/>
      <c r="D2" s="501"/>
      <c r="E2" s="500"/>
      <c r="F2" s="501"/>
    </row>
    <row r="3" spans="1:6" x14ac:dyDescent="0.25">
      <c r="A3" s="511" t="s">
        <v>268</v>
      </c>
      <c r="B3" s="512"/>
      <c r="C3" s="507">
        <v>2025000</v>
      </c>
      <c r="D3" s="508"/>
      <c r="E3" s="507">
        <v>2025000</v>
      </c>
      <c r="F3" s="508"/>
    </row>
    <row r="4" spans="1:6" x14ac:dyDescent="0.25">
      <c r="A4" s="511" t="s">
        <v>61</v>
      </c>
      <c r="B4" s="512"/>
      <c r="C4" s="507">
        <v>2025000</v>
      </c>
      <c r="D4" s="508"/>
      <c r="E4" s="507">
        <f>E3+C4</f>
        <v>4050000</v>
      </c>
      <c r="F4" s="512"/>
    </row>
    <row r="5" spans="1:6" x14ac:dyDescent="0.25">
      <c r="A5" s="511" t="s">
        <v>297</v>
      </c>
      <c r="B5" s="512"/>
      <c r="C5" s="507">
        <v>2025000</v>
      </c>
      <c r="D5" s="508"/>
      <c r="E5" s="507">
        <f>E4+C5</f>
        <v>6075000</v>
      </c>
      <c r="F5" s="512"/>
    </row>
    <row r="6" spans="1:6" x14ac:dyDescent="0.25">
      <c r="A6" s="513" t="s">
        <v>488</v>
      </c>
      <c r="B6" s="514"/>
      <c r="C6" s="509">
        <v>2025000</v>
      </c>
      <c r="D6" s="510"/>
      <c r="E6" s="509">
        <f>6075000-C6</f>
        <v>4050000</v>
      </c>
      <c r="F6" s="514"/>
    </row>
    <row r="7" spans="1:6" x14ac:dyDescent="0.25">
      <c r="A7" s="513" t="s">
        <v>414</v>
      </c>
      <c r="B7" s="514"/>
      <c r="C7" s="507">
        <v>547500</v>
      </c>
      <c r="D7" s="508"/>
      <c r="E7" s="517">
        <f>E6+C7</f>
        <v>4597500</v>
      </c>
      <c r="F7" s="406"/>
    </row>
    <row r="8" spans="1:6" x14ac:dyDescent="0.25">
      <c r="A8" s="515" t="s">
        <v>497</v>
      </c>
      <c r="B8" s="516"/>
      <c r="C8" s="507">
        <v>114400</v>
      </c>
      <c r="D8" s="508"/>
      <c r="E8" s="517"/>
      <c r="F8" s="406"/>
    </row>
    <row r="9" spans="1:6" x14ac:dyDescent="0.25">
      <c r="A9" s="405"/>
      <c r="B9" s="406"/>
      <c r="C9" s="405"/>
      <c r="D9" s="406"/>
      <c r="E9" s="405"/>
      <c r="F9" s="406"/>
    </row>
    <row r="10" spans="1:6" x14ac:dyDescent="0.25">
      <c r="A10" s="405"/>
      <c r="B10" s="406"/>
      <c r="C10" s="405"/>
      <c r="D10" s="406"/>
      <c r="E10" s="405"/>
      <c r="F10" s="406"/>
    </row>
    <row r="11" spans="1:6" x14ac:dyDescent="0.25">
      <c r="A11" s="405"/>
      <c r="B11" s="406"/>
      <c r="C11" s="405"/>
      <c r="D11" s="406"/>
      <c r="E11" s="405"/>
      <c r="F11" s="406"/>
    </row>
    <row r="12" spans="1:6" x14ac:dyDescent="0.25">
      <c r="A12" s="405"/>
      <c r="B12" s="406"/>
      <c r="C12" s="405"/>
      <c r="D12" s="406"/>
      <c r="E12" s="405"/>
      <c r="F12" s="406"/>
    </row>
    <row r="13" spans="1:6" x14ac:dyDescent="0.25">
      <c r="A13" s="405"/>
      <c r="B13" s="406"/>
      <c r="C13" s="405"/>
      <c r="D13" s="406"/>
      <c r="E13" s="405"/>
      <c r="F13" s="406"/>
    </row>
    <row r="14" spans="1:6" x14ac:dyDescent="0.25">
      <c r="A14" s="405"/>
      <c r="B14" s="406"/>
      <c r="C14" s="405"/>
      <c r="D14" s="406"/>
      <c r="E14" s="507">
        <v>2535000</v>
      </c>
      <c r="F14" s="512"/>
    </row>
    <row r="15" spans="1:6" x14ac:dyDescent="0.25">
      <c r="A15" s="405"/>
      <c r="B15" s="406"/>
      <c r="C15" s="405"/>
      <c r="D15" s="406"/>
      <c r="E15" s="405"/>
      <c r="F15" s="406"/>
    </row>
    <row r="16" spans="1:6" x14ac:dyDescent="0.25">
      <c r="A16" s="405"/>
      <c r="B16" s="406"/>
      <c r="C16" s="518" t="s">
        <v>111</v>
      </c>
      <c r="D16" s="519"/>
      <c r="E16" s="520">
        <f>E7+E14-C8</f>
        <v>7018100</v>
      </c>
      <c r="F16" s="519"/>
    </row>
    <row r="17" spans="3:6" x14ac:dyDescent="0.25">
      <c r="C17" s="518" t="s">
        <v>71</v>
      </c>
      <c r="D17" s="519"/>
      <c r="E17" s="520">
        <f>E16-7018100</f>
        <v>0</v>
      </c>
      <c r="F17" s="519"/>
    </row>
  </sheetData>
  <mergeCells count="47">
    <mergeCell ref="C17:D17"/>
    <mergeCell ref="E17:F17"/>
    <mergeCell ref="E16:F16"/>
    <mergeCell ref="E10:F10"/>
    <mergeCell ref="E11:F11"/>
    <mergeCell ref="E12:F12"/>
    <mergeCell ref="E13:F13"/>
    <mergeCell ref="E14:F14"/>
    <mergeCell ref="E15:F15"/>
    <mergeCell ref="E9:F9"/>
    <mergeCell ref="C8:D8"/>
    <mergeCell ref="C9:D9"/>
    <mergeCell ref="C10:D10"/>
    <mergeCell ref="C11:D11"/>
    <mergeCell ref="A11:B11"/>
    <mergeCell ref="A10:B10"/>
    <mergeCell ref="A16:B16"/>
    <mergeCell ref="C14:D14"/>
    <mergeCell ref="C15:D15"/>
    <mergeCell ref="C16:D16"/>
    <mergeCell ref="C12:D12"/>
    <mergeCell ref="A12:B12"/>
    <mergeCell ref="A13:B13"/>
    <mergeCell ref="A14:B14"/>
    <mergeCell ref="A15:B15"/>
    <mergeCell ref="C13:D13"/>
    <mergeCell ref="A8:B8"/>
    <mergeCell ref="A9:B9"/>
    <mergeCell ref="A1:B2"/>
    <mergeCell ref="C1:D2"/>
    <mergeCell ref="E1:F2"/>
    <mergeCell ref="A3:B3"/>
    <mergeCell ref="A4:B4"/>
    <mergeCell ref="C3:D3"/>
    <mergeCell ref="C4:D4"/>
    <mergeCell ref="C7:D7"/>
    <mergeCell ref="E3:F3"/>
    <mergeCell ref="E4:F4"/>
    <mergeCell ref="E5:F5"/>
    <mergeCell ref="E6:F6"/>
    <mergeCell ref="E7:F7"/>
    <mergeCell ref="E8:F8"/>
    <mergeCell ref="C5:D5"/>
    <mergeCell ref="C6:D6"/>
    <mergeCell ref="A5:B5"/>
    <mergeCell ref="A6:B6"/>
    <mergeCell ref="A7:B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87"/>
  <sheetViews>
    <sheetView topLeftCell="A476" zoomScale="115" zoomScaleNormal="115" workbookViewId="0">
      <selection activeCell="E493" sqref="E493"/>
    </sheetView>
  </sheetViews>
  <sheetFormatPr baseColWidth="10" defaultRowHeight="15" x14ac:dyDescent="0.25"/>
  <cols>
    <col min="2" max="2" width="24.7109375" bestFit="1" customWidth="1"/>
    <col min="4" max="4" width="18.42578125" bestFit="1" customWidth="1"/>
    <col min="6" max="6" width="15.7109375" bestFit="1" customWidth="1"/>
    <col min="7" max="7" width="17" bestFit="1" customWidth="1"/>
    <col min="8" max="8" width="17.42578125" bestFit="1" customWidth="1"/>
    <col min="9" max="9" width="15.140625" bestFit="1" customWidth="1"/>
  </cols>
  <sheetData>
    <row r="3" spans="2:14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18.75" x14ac:dyDescent="0.25">
      <c r="B4" s="16" t="s">
        <v>41</v>
      </c>
      <c r="C4" s="16" t="s">
        <v>1</v>
      </c>
      <c r="D4" s="16" t="s">
        <v>79</v>
      </c>
      <c r="E4" s="16" t="s">
        <v>5</v>
      </c>
      <c r="F4" s="16" t="s">
        <v>24</v>
      </c>
      <c r="G4" s="16" t="s">
        <v>42</v>
      </c>
      <c r="H4" s="16" t="s">
        <v>28</v>
      </c>
      <c r="I4" s="16" t="s">
        <v>9</v>
      </c>
      <c r="J4" s="14"/>
      <c r="K4" s="14"/>
      <c r="L4" s="14"/>
      <c r="M4" s="14"/>
      <c r="N4" s="14"/>
    </row>
    <row r="5" spans="2:14" x14ac:dyDescent="0.25">
      <c r="B5" s="10" t="s">
        <v>81</v>
      </c>
      <c r="C5" s="32" t="s">
        <v>27</v>
      </c>
      <c r="D5" s="10">
        <v>700</v>
      </c>
      <c r="E5" s="15">
        <v>700</v>
      </c>
      <c r="F5" s="10" t="s">
        <v>80</v>
      </c>
      <c r="G5" s="10" t="s">
        <v>43</v>
      </c>
      <c r="H5" s="15">
        <f t="shared" ref="H5:H36" si="0">D5*E5</f>
        <v>490000</v>
      </c>
      <c r="I5" s="11">
        <v>45127</v>
      </c>
    </row>
    <row r="6" spans="2:14" x14ac:dyDescent="0.25">
      <c r="B6" s="10" t="s">
        <v>82</v>
      </c>
      <c r="C6" s="32" t="s">
        <v>27</v>
      </c>
      <c r="D6" s="10">
        <v>700</v>
      </c>
      <c r="E6" s="15">
        <v>700</v>
      </c>
      <c r="F6" s="10" t="s">
        <v>80</v>
      </c>
      <c r="G6" s="10" t="s">
        <v>43</v>
      </c>
      <c r="H6" s="15">
        <f t="shared" si="0"/>
        <v>490000</v>
      </c>
      <c r="I6" s="11">
        <v>45127</v>
      </c>
    </row>
    <row r="7" spans="2:14" x14ac:dyDescent="0.25">
      <c r="B7" s="10" t="s">
        <v>83</v>
      </c>
      <c r="C7" s="32" t="s">
        <v>27</v>
      </c>
      <c r="D7" s="10">
        <v>700</v>
      </c>
      <c r="E7" s="15">
        <v>700</v>
      </c>
      <c r="F7" s="10" t="s">
        <v>80</v>
      </c>
      <c r="G7" s="10" t="s">
        <v>43</v>
      </c>
      <c r="H7" s="15">
        <f t="shared" si="0"/>
        <v>490000</v>
      </c>
      <c r="I7" s="11">
        <v>45127</v>
      </c>
    </row>
    <row r="8" spans="2:14" x14ac:dyDescent="0.25">
      <c r="B8" s="10" t="s">
        <v>84</v>
      </c>
      <c r="C8" s="32" t="s">
        <v>27</v>
      </c>
      <c r="D8" s="10">
        <v>700</v>
      </c>
      <c r="E8" s="15">
        <v>700</v>
      </c>
      <c r="F8" s="10" t="s">
        <v>80</v>
      </c>
      <c r="G8" s="10" t="s">
        <v>43</v>
      </c>
      <c r="H8" s="15">
        <f t="shared" si="0"/>
        <v>490000</v>
      </c>
      <c r="I8" s="11">
        <v>45127</v>
      </c>
    </row>
    <row r="9" spans="2:14" x14ac:dyDescent="0.25">
      <c r="B9" s="10" t="s">
        <v>44</v>
      </c>
      <c r="C9" s="32" t="s">
        <v>27</v>
      </c>
      <c r="D9" s="10">
        <v>500</v>
      </c>
      <c r="E9" s="15">
        <v>700</v>
      </c>
      <c r="F9" s="10" t="s">
        <v>80</v>
      </c>
      <c r="G9" s="10" t="s">
        <v>43</v>
      </c>
      <c r="H9" s="15">
        <f t="shared" si="0"/>
        <v>350000</v>
      </c>
      <c r="I9" s="11">
        <v>45127</v>
      </c>
    </row>
    <row r="10" spans="2:14" x14ac:dyDescent="0.25">
      <c r="B10" s="10" t="s">
        <v>90</v>
      </c>
      <c r="C10" s="32" t="s">
        <v>27</v>
      </c>
      <c r="D10" s="10">
        <v>300</v>
      </c>
      <c r="E10" s="15">
        <v>700</v>
      </c>
      <c r="F10" s="10" t="s">
        <v>80</v>
      </c>
      <c r="G10" s="10" t="s">
        <v>43</v>
      </c>
      <c r="H10" s="15">
        <f t="shared" si="0"/>
        <v>210000</v>
      </c>
      <c r="I10" s="11">
        <v>45127</v>
      </c>
    </row>
    <row r="11" spans="2:14" x14ac:dyDescent="0.25">
      <c r="B11" s="10" t="s">
        <v>51</v>
      </c>
      <c r="C11" s="32" t="s">
        <v>27</v>
      </c>
      <c r="D11" s="10">
        <v>400</v>
      </c>
      <c r="E11" s="15">
        <v>700</v>
      </c>
      <c r="F11" s="10" t="s">
        <v>80</v>
      </c>
      <c r="G11" s="10" t="s">
        <v>43</v>
      </c>
      <c r="H11" s="15">
        <f t="shared" si="0"/>
        <v>280000</v>
      </c>
      <c r="I11" s="11">
        <v>45127</v>
      </c>
    </row>
    <row r="12" spans="2:14" x14ac:dyDescent="0.25">
      <c r="B12" s="10" t="s">
        <v>47</v>
      </c>
      <c r="C12" s="32" t="s">
        <v>27</v>
      </c>
      <c r="D12" s="10">
        <v>400</v>
      </c>
      <c r="E12" s="15">
        <v>700</v>
      </c>
      <c r="F12" s="10" t="s">
        <v>80</v>
      </c>
      <c r="G12" s="10" t="s">
        <v>43</v>
      </c>
      <c r="H12" s="15">
        <f t="shared" si="0"/>
        <v>280000</v>
      </c>
      <c r="I12" s="11">
        <v>45127</v>
      </c>
    </row>
    <row r="13" spans="2:14" x14ac:dyDescent="0.25">
      <c r="B13" s="10" t="s">
        <v>49</v>
      </c>
      <c r="C13" s="32" t="s">
        <v>27</v>
      </c>
      <c r="D13" s="10">
        <v>400</v>
      </c>
      <c r="E13" s="15">
        <v>700</v>
      </c>
      <c r="F13" s="10" t="s">
        <v>80</v>
      </c>
      <c r="G13" s="10" t="s">
        <v>43</v>
      </c>
      <c r="H13" s="15">
        <f t="shared" si="0"/>
        <v>280000</v>
      </c>
      <c r="I13" s="11">
        <v>45127</v>
      </c>
    </row>
    <row r="14" spans="2:14" x14ac:dyDescent="0.25">
      <c r="B14" s="10" t="s">
        <v>91</v>
      </c>
      <c r="C14" s="32" t="s">
        <v>27</v>
      </c>
      <c r="D14" s="10">
        <v>400</v>
      </c>
      <c r="E14" s="15">
        <v>700</v>
      </c>
      <c r="F14" s="10" t="s">
        <v>80</v>
      </c>
      <c r="G14" s="10" t="s">
        <v>43</v>
      </c>
      <c r="H14" s="15">
        <f t="shared" si="0"/>
        <v>280000</v>
      </c>
      <c r="I14" s="11">
        <v>45127</v>
      </c>
    </row>
    <row r="15" spans="2:14" x14ac:dyDescent="0.25">
      <c r="B15" s="10" t="s">
        <v>89</v>
      </c>
      <c r="C15" s="32" t="s">
        <v>27</v>
      </c>
      <c r="D15" s="10">
        <v>300</v>
      </c>
      <c r="E15" s="15">
        <v>700</v>
      </c>
      <c r="F15" s="10" t="s">
        <v>80</v>
      </c>
      <c r="G15" s="10" t="s">
        <v>43</v>
      </c>
      <c r="H15" s="15">
        <f t="shared" si="0"/>
        <v>210000</v>
      </c>
      <c r="I15" s="11">
        <v>45127</v>
      </c>
    </row>
    <row r="16" spans="2:14" x14ac:dyDescent="0.25">
      <c r="B16" s="10" t="s">
        <v>48</v>
      </c>
      <c r="C16" s="32" t="s">
        <v>27</v>
      </c>
      <c r="D16" s="10">
        <v>250</v>
      </c>
      <c r="E16" s="15">
        <v>700</v>
      </c>
      <c r="F16" s="10" t="s">
        <v>80</v>
      </c>
      <c r="G16" s="10" t="s">
        <v>43</v>
      </c>
      <c r="H16" s="15">
        <f t="shared" si="0"/>
        <v>175000</v>
      </c>
      <c r="I16" s="11">
        <v>45127</v>
      </c>
    </row>
    <row r="17" spans="2:9" x14ac:dyDescent="0.25">
      <c r="B17" s="10" t="s">
        <v>46</v>
      </c>
      <c r="C17" s="32" t="s">
        <v>27</v>
      </c>
      <c r="D17" s="10">
        <v>250</v>
      </c>
      <c r="E17" s="15">
        <v>700</v>
      </c>
      <c r="F17" s="10" t="s">
        <v>80</v>
      </c>
      <c r="G17" s="10" t="s">
        <v>43</v>
      </c>
      <c r="H17" s="15">
        <f t="shared" si="0"/>
        <v>175000</v>
      </c>
      <c r="I17" s="11">
        <v>45127</v>
      </c>
    </row>
    <row r="18" spans="2:9" x14ac:dyDescent="0.25">
      <c r="B18" s="10" t="s">
        <v>92</v>
      </c>
      <c r="C18" s="32" t="s">
        <v>27</v>
      </c>
      <c r="D18" s="10">
        <v>300</v>
      </c>
      <c r="E18" s="15">
        <v>700</v>
      </c>
      <c r="F18" s="10" t="s">
        <v>80</v>
      </c>
      <c r="G18" s="10" t="s">
        <v>43</v>
      </c>
      <c r="H18" s="15">
        <f t="shared" si="0"/>
        <v>210000</v>
      </c>
      <c r="I18" s="11">
        <v>45127</v>
      </c>
    </row>
    <row r="19" spans="2:9" x14ac:dyDescent="0.25">
      <c r="B19" s="10" t="s">
        <v>93</v>
      </c>
      <c r="C19" s="32" t="s">
        <v>27</v>
      </c>
      <c r="D19" s="10">
        <v>700</v>
      </c>
      <c r="E19" s="15">
        <v>700</v>
      </c>
      <c r="F19" s="10" t="s">
        <v>80</v>
      </c>
      <c r="G19" s="10" t="s">
        <v>43</v>
      </c>
      <c r="H19" s="15">
        <f t="shared" si="0"/>
        <v>490000</v>
      </c>
      <c r="I19" s="11">
        <v>45127</v>
      </c>
    </row>
    <row r="20" spans="2:9" x14ac:dyDescent="0.25">
      <c r="B20" s="10" t="s">
        <v>94</v>
      </c>
      <c r="C20" s="32" t="s">
        <v>27</v>
      </c>
      <c r="D20" s="10">
        <v>700</v>
      </c>
      <c r="E20" s="15">
        <v>700</v>
      </c>
      <c r="F20" s="10" t="s">
        <v>80</v>
      </c>
      <c r="G20" s="10" t="s">
        <v>43</v>
      </c>
      <c r="H20" s="15">
        <f t="shared" si="0"/>
        <v>490000</v>
      </c>
      <c r="I20" s="11">
        <v>45127</v>
      </c>
    </row>
    <row r="21" spans="2:9" x14ac:dyDescent="0.25">
      <c r="B21" s="10" t="s">
        <v>95</v>
      </c>
      <c r="C21" s="32" t="s">
        <v>27</v>
      </c>
      <c r="D21" s="10">
        <v>700</v>
      </c>
      <c r="E21" s="15">
        <v>700</v>
      </c>
      <c r="F21" s="10" t="s">
        <v>80</v>
      </c>
      <c r="G21" s="10" t="s">
        <v>43</v>
      </c>
      <c r="H21" s="15">
        <f t="shared" si="0"/>
        <v>490000</v>
      </c>
      <c r="I21" s="11">
        <v>45127</v>
      </c>
    </row>
    <row r="22" spans="2:9" x14ac:dyDescent="0.25">
      <c r="B22" s="10" t="s">
        <v>96</v>
      </c>
      <c r="C22" s="32" t="s">
        <v>27</v>
      </c>
      <c r="D22" s="10">
        <v>700</v>
      </c>
      <c r="E22" s="15">
        <v>700</v>
      </c>
      <c r="F22" s="10" t="s">
        <v>80</v>
      </c>
      <c r="G22" s="10" t="s">
        <v>43</v>
      </c>
      <c r="H22" s="15">
        <f t="shared" si="0"/>
        <v>490000</v>
      </c>
      <c r="I22" s="11">
        <v>45127</v>
      </c>
    </row>
    <row r="23" spans="2:9" x14ac:dyDescent="0.25">
      <c r="B23" s="10" t="s">
        <v>97</v>
      </c>
      <c r="C23" s="32" t="s">
        <v>27</v>
      </c>
      <c r="D23" s="10">
        <v>700</v>
      </c>
      <c r="E23" s="15">
        <v>700</v>
      </c>
      <c r="F23" s="10" t="s">
        <v>80</v>
      </c>
      <c r="G23" s="10" t="s">
        <v>43</v>
      </c>
      <c r="H23" s="15">
        <f t="shared" si="0"/>
        <v>490000</v>
      </c>
      <c r="I23" s="11">
        <v>45127</v>
      </c>
    </row>
    <row r="24" spans="2:9" x14ac:dyDescent="0.25">
      <c r="B24" s="10" t="s">
        <v>98</v>
      </c>
      <c r="C24" s="32" t="s">
        <v>27</v>
      </c>
      <c r="D24" s="10">
        <v>700</v>
      </c>
      <c r="E24" s="15">
        <v>700</v>
      </c>
      <c r="F24" s="10" t="s">
        <v>80</v>
      </c>
      <c r="G24" s="10" t="s">
        <v>43</v>
      </c>
      <c r="H24" s="15">
        <f t="shared" si="0"/>
        <v>490000</v>
      </c>
      <c r="I24" s="11">
        <v>45127</v>
      </c>
    </row>
    <row r="25" spans="2:9" x14ac:dyDescent="0.25">
      <c r="B25" s="10" t="s">
        <v>99</v>
      </c>
      <c r="C25" s="32" t="s">
        <v>27</v>
      </c>
      <c r="D25" s="10">
        <v>700</v>
      </c>
      <c r="E25" s="15">
        <v>700</v>
      </c>
      <c r="F25" s="10" t="s">
        <v>80</v>
      </c>
      <c r="G25" s="10" t="s">
        <v>43</v>
      </c>
      <c r="H25" s="15">
        <f t="shared" si="0"/>
        <v>490000</v>
      </c>
      <c r="I25" s="11">
        <v>45127</v>
      </c>
    </row>
    <row r="26" spans="2:9" x14ac:dyDescent="0.25">
      <c r="B26" s="10" t="s">
        <v>100</v>
      </c>
      <c r="C26" s="32" t="s">
        <v>27</v>
      </c>
      <c r="D26" s="10">
        <v>250</v>
      </c>
      <c r="E26" s="15">
        <v>700</v>
      </c>
      <c r="F26" s="10" t="s">
        <v>80</v>
      </c>
      <c r="G26" s="10" t="s">
        <v>43</v>
      </c>
      <c r="H26" s="15">
        <f t="shared" si="0"/>
        <v>175000</v>
      </c>
      <c r="I26" s="11">
        <v>45127</v>
      </c>
    </row>
    <row r="27" spans="2:9" x14ac:dyDescent="0.25">
      <c r="B27" s="10" t="s">
        <v>101</v>
      </c>
      <c r="C27" s="32" t="s">
        <v>27</v>
      </c>
      <c r="D27" s="10">
        <v>250</v>
      </c>
      <c r="E27" s="15">
        <v>700</v>
      </c>
      <c r="F27" s="10" t="s">
        <v>80</v>
      </c>
      <c r="G27" s="10" t="s">
        <v>43</v>
      </c>
      <c r="H27" s="15">
        <f t="shared" si="0"/>
        <v>175000</v>
      </c>
      <c r="I27" s="11">
        <v>45127</v>
      </c>
    </row>
    <row r="28" spans="2:9" x14ac:dyDescent="0.25">
      <c r="B28" s="10" t="s">
        <v>102</v>
      </c>
      <c r="C28" s="32" t="s">
        <v>27</v>
      </c>
      <c r="D28" s="10">
        <v>250</v>
      </c>
      <c r="E28" s="15">
        <v>700</v>
      </c>
      <c r="F28" s="10" t="s">
        <v>80</v>
      </c>
      <c r="G28" s="10" t="s">
        <v>43</v>
      </c>
      <c r="H28" s="15">
        <f t="shared" si="0"/>
        <v>175000</v>
      </c>
      <c r="I28" s="11">
        <v>45127</v>
      </c>
    </row>
    <row r="29" spans="2:9" x14ac:dyDescent="0.25">
      <c r="B29" s="10" t="s">
        <v>92</v>
      </c>
      <c r="C29" s="32" t="s">
        <v>27</v>
      </c>
      <c r="D29" s="10">
        <v>250</v>
      </c>
      <c r="E29" s="15">
        <v>700</v>
      </c>
      <c r="F29" s="10" t="s">
        <v>80</v>
      </c>
      <c r="G29" s="10" t="s">
        <v>43</v>
      </c>
      <c r="H29" s="15">
        <f t="shared" si="0"/>
        <v>175000</v>
      </c>
      <c r="I29" s="11">
        <v>45127</v>
      </c>
    </row>
    <row r="30" spans="2:9" x14ac:dyDescent="0.25">
      <c r="B30" s="10" t="s">
        <v>96</v>
      </c>
      <c r="C30" s="32" t="s">
        <v>27</v>
      </c>
      <c r="D30" s="10">
        <v>200</v>
      </c>
      <c r="E30" s="15">
        <v>700</v>
      </c>
      <c r="F30" s="10" t="s">
        <v>80</v>
      </c>
      <c r="G30" s="10" t="s">
        <v>43</v>
      </c>
      <c r="H30" s="15">
        <f t="shared" si="0"/>
        <v>140000</v>
      </c>
      <c r="I30" s="11">
        <v>45127</v>
      </c>
    </row>
    <row r="31" spans="2:9" x14ac:dyDescent="0.25">
      <c r="B31" s="10" t="s">
        <v>99</v>
      </c>
      <c r="C31" s="32" t="s">
        <v>27</v>
      </c>
      <c r="D31" s="10">
        <v>200</v>
      </c>
      <c r="E31" s="15">
        <v>700</v>
      </c>
      <c r="F31" s="10" t="s">
        <v>80</v>
      </c>
      <c r="G31" s="10" t="s">
        <v>43</v>
      </c>
      <c r="H31" s="15">
        <f t="shared" si="0"/>
        <v>140000</v>
      </c>
      <c r="I31" s="11">
        <v>45127</v>
      </c>
    </row>
    <row r="32" spans="2:9" x14ac:dyDescent="0.25">
      <c r="B32" s="10" t="s">
        <v>95</v>
      </c>
      <c r="C32" s="32" t="s">
        <v>27</v>
      </c>
      <c r="D32" s="10">
        <v>200</v>
      </c>
      <c r="E32" s="15">
        <v>700</v>
      </c>
      <c r="F32" s="10" t="s">
        <v>80</v>
      </c>
      <c r="G32" s="10" t="s">
        <v>43</v>
      </c>
      <c r="H32" s="15">
        <f t="shared" si="0"/>
        <v>140000</v>
      </c>
      <c r="I32" s="11">
        <v>45127</v>
      </c>
    </row>
    <row r="33" spans="2:9" x14ac:dyDescent="0.25">
      <c r="B33" s="10" t="s">
        <v>98</v>
      </c>
      <c r="C33" s="32" t="s">
        <v>27</v>
      </c>
      <c r="D33" s="10">
        <v>200</v>
      </c>
      <c r="E33" s="15">
        <v>700</v>
      </c>
      <c r="F33" s="10" t="s">
        <v>80</v>
      </c>
      <c r="G33" s="10" t="s">
        <v>43</v>
      </c>
      <c r="H33" s="15">
        <f t="shared" si="0"/>
        <v>140000</v>
      </c>
      <c r="I33" s="11">
        <v>45127</v>
      </c>
    </row>
    <row r="34" spans="2:9" x14ac:dyDescent="0.25">
      <c r="B34" s="10" t="s">
        <v>94</v>
      </c>
      <c r="C34" s="32" t="s">
        <v>27</v>
      </c>
      <c r="D34" s="10">
        <v>200</v>
      </c>
      <c r="E34" s="15">
        <v>700</v>
      </c>
      <c r="F34" s="10" t="s">
        <v>80</v>
      </c>
      <c r="G34" s="10" t="s">
        <v>43</v>
      </c>
      <c r="H34" s="15">
        <f t="shared" si="0"/>
        <v>140000</v>
      </c>
      <c r="I34" s="11">
        <v>45127</v>
      </c>
    </row>
    <row r="35" spans="2:9" x14ac:dyDescent="0.25">
      <c r="B35" s="33" t="s">
        <v>97</v>
      </c>
      <c r="C35" s="32" t="s">
        <v>27</v>
      </c>
      <c r="D35" s="10">
        <v>260</v>
      </c>
      <c r="E35" s="15">
        <v>700</v>
      </c>
      <c r="F35" s="10" t="s">
        <v>80</v>
      </c>
      <c r="G35" s="10" t="s">
        <v>43</v>
      </c>
      <c r="H35" s="15">
        <f t="shared" si="0"/>
        <v>182000</v>
      </c>
      <c r="I35" s="11">
        <v>45127</v>
      </c>
    </row>
    <row r="36" spans="2:9" x14ac:dyDescent="0.25">
      <c r="B36" s="10" t="s">
        <v>44</v>
      </c>
      <c r="C36" s="32" t="s">
        <v>27</v>
      </c>
      <c r="D36" s="10">
        <v>400</v>
      </c>
      <c r="E36" s="15">
        <v>700</v>
      </c>
      <c r="F36" s="10" t="s">
        <v>80</v>
      </c>
      <c r="G36" s="10" t="s">
        <v>43</v>
      </c>
      <c r="H36" s="15">
        <f t="shared" si="0"/>
        <v>280000</v>
      </c>
      <c r="I36" s="11">
        <v>45127</v>
      </c>
    </row>
    <row r="37" spans="2:9" x14ac:dyDescent="0.25">
      <c r="B37" s="10" t="s">
        <v>77</v>
      </c>
      <c r="C37" s="32" t="s">
        <v>27</v>
      </c>
      <c r="D37" s="10">
        <v>700</v>
      </c>
      <c r="E37" s="15">
        <v>750</v>
      </c>
      <c r="F37" s="10" t="s">
        <v>80</v>
      </c>
      <c r="G37" s="10" t="s">
        <v>43</v>
      </c>
      <c r="H37" s="15">
        <f t="shared" ref="H37:H71" si="1">D37*E37</f>
        <v>525000</v>
      </c>
      <c r="I37" s="11">
        <v>45111</v>
      </c>
    </row>
    <row r="38" spans="2:9" x14ac:dyDescent="0.25">
      <c r="B38" s="10" t="s">
        <v>78</v>
      </c>
      <c r="C38" s="32" t="s">
        <v>27</v>
      </c>
      <c r="D38" s="10">
        <v>700</v>
      </c>
      <c r="E38" s="15">
        <v>750</v>
      </c>
      <c r="F38" s="10" t="s">
        <v>80</v>
      </c>
      <c r="G38" s="10" t="s">
        <v>43</v>
      </c>
      <c r="H38" s="15">
        <f t="shared" si="1"/>
        <v>525000</v>
      </c>
      <c r="I38" s="11">
        <v>45113</v>
      </c>
    </row>
    <row r="39" spans="2:9" x14ac:dyDescent="0.25">
      <c r="B39" s="10" t="s">
        <v>72</v>
      </c>
      <c r="C39" s="32" t="s">
        <v>27</v>
      </c>
      <c r="D39" s="10">
        <v>500</v>
      </c>
      <c r="E39" s="15">
        <v>750</v>
      </c>
      <c r="F39" s="10" t="s">
        <v>80</v>
      </c>
      <c r="G39" s="10" t="s">
        <v>43</v>
      </c>
      <c r="H39" s="15">
        <f t="shared" si="1"/>
        <v>375000</v>
      </c>
      <c r="I39" s="11">
        <v>45127</v>
      </c>
    </row>
    <row r="40" spans="2:9" x14ac:dyDescent="0.25">
      <c r="B40" s="10" t="s">
        <v>85</v>
      </c>
      <c r="C40" s="32" t="s">
        <v>27</v>
      </c>
      <c r="D40" s="10">
        <v>500</v>
      </c>
      <c r="E40" s="15">
        <v>750</v>
      </c>
      <c r="F40" s="10" t="s">
        <v>80</v>
      </c>
      <c r="G40" s="10" t="s">
        <v>43</v>
      </c>
      <c r="H40" s="15">
        <f t="shared" si="1"/>
        <v>375000</v>
      </c>
      <c r="I40" s="11">
        <v>45127</v>
      </c>
    </row>
    <row r="41" spans="2:9" x14ac:dyDescent="0.25">
      <c r="B41" s="10" t="s">
        <v>86</v>
      </c>
      <c r="C41" s="32" t="s">
        <v>27</v>
      </c>
      <c r="D41" s="10">
        <v>500</v>
      </c>
      <c r="E41" s="15">
        <v>750</v>
      </c>
      <c r="F41" s="10" t="s">
        <v>80</v>
      </c>
      <c r="G41" s="10" t="s">
        <v>43</v>
      </c>
      <c r="H41" s="15">
        <f t="shared" si="1"/>
        <v>375000</v>
      </c>
      <c r="I41" s="11">
        <v>45127</v>
      </c>
    </row>
    <row r="42" spans="2:9" x14ac:dyDescent="0.25">
      <c r="B42" s="10" t="s">
        <v>73</v>
      </c>
      <c r="C42" s="32" t="s">
        <v>27</v>
      </c>
      <c r="D42" s="10">
        <v>500</v>
      </c>
      <c r="E42" s="15">
        <v>750</v>
      </c>
      <c r="F42" s="10" t="s">
        <v>80</v>
      </c>
      <c r="G42" s="10" t="s">
        <v>43</v>
      </c>
      <c r="H42" s="15">
        <f t="shared" si="1"/>
        <v>375000</v>
      </c>
      <c r="I42" s="11">
        <v>45127</v>
      </c>
    </row>
    <row r="43" spans="2:9" x14ac:dyDescent="0.25">
      <c r="B43" s="10" t="s">
        <v>87</v>
      </c>
      <c r="C43" s="32" t="s">
        <v>27</v>
      </c>
      <c r="D43" s="10">
        <v>500</v>
      </c>
      <c r="E43" s="15">
        <v>750</v>
      </c>
      <c r="F43" s="10" t="s">
        <v>80</v>
      </c>
      <c r="G43" s="10" t="s">
        <v>43</v>
      </c>
      <c r="H43" s="15">
        <f t="shared" si="1"/>
        <v>375000</v>
      </c>
      <c r="I43" s="11">
        <v>45127</v>
      </c>
    </row>
    <row r="44" spans="2:9" x14ac:dyDescent="0.25">
      <c r="B44" s="10" t="s">
        <v>74</v>
      </c>
      <c r="C44" s="32" t="s">
        <v>27</v>
      </c>
      <c r="D44" s="10">
        <v>500</v>
      </c>
      <c r="E44" s="15">
        <v>750</v>
      </c>
      <c r="F44" s="10" t="s">
        <v>80</v>
      </c>
      <c r="G44" s="10" t="s">
        <v>43</v>
      </c>
      <c r="H44" s="15">
        <f t="shared" si="1"/>
        <v>375000</v>
      </c>
      <c r="I44" s="11">
        <v>45127</v>
      </c>
    </row>
    <row r="45" spans="2:9" x14ac:dyDescent="0.25">
      <c r="B45" s="10" t="s">
        <v>88</v>
      </c>
      <c r="C45" s="32" t="s">
        <v>27</v>
      </c>
      <c r="D45" s="10">
        <v>500</v>
      </c>
      <c r="E45" s="15">
        <v>750</v>
      </c>
      <c r="F45" s="10" t="s">
        <v>80</v>
      </c>
      <c r="G45" s="10" t="s">
        <v>43</v>
      </c>
      <c r="H45" s="15">
        <f t="shared" si="1"/>
        <v>375000</v>
      </c>
      <c r="I45" s="11">
        <v>45127</v>
      </c>
    </row>
    <row r="46" spans="2:9" x14ac:dyDescent="0.25">
      <c r="B46" s="10" t="s">
        <v>89</v>
      </c>
      <c r="C46" s="32" t="s">
        <v>27</v>
      </c>
      <c r="D46" s="10">
        <v>500</v>
      </c>
      <c r="E46" s="15">
        <v>750</v>
      </c>
      <c r="F46" s="10" t="s">
        <v>80</v>
      </c>
      <c r="G46" s="10" t="s">
        <v>43</v>
      </c>
      <c r="H46" s="15">
        <f t="shared" si="1"/>
        <v>375000</v>
      </c>
      <c r="I46" s="11">
        <v>45127</v>
      </c>
    </row>
    <row r="47" spans="2:9" x14ac:dyDescent="0.25">
      <c r="B47" s="10" t="s">
        <v>50</v>
      </c>
      <c r="C47" s="32" t="s">
        <v>27</v>
      </c>
      <c r="D47" s="10">
        <v>400</v>
      </c>
      <c r="E47" s="15">
        <v>750</v>
      </c>
      <c r="F47" s="10" t="s">
        <v>80</v>
      </c>
      <c r="G47" s="10" t="s">
        <v>43</v>
      </c>
      <c r="H47" s="15">
        <f t="shared" si="1"/>
        <v>300000</v>
      </c>
      <c r="I47" s="11">
        <v>45127</v>
      </c>
    </row>
    <row r="48" spans="2:9" x14ac:dyDescent="0.25">
      <c r="B48" s="10" t="s">
        <v>48</v>
      </c>
      <c r="C48" s="32" t="s">
        <v>27</v>
      </c>
      <c r="D48" s="10">
        <v>400</v>
      </c>
      <c r="E48" s="15">
        <v>750</v>
      </c>
      <c r="F48" s="10" t="s">
        <v>80</v>
      </c>
      <c r="G48" s="10" t="s">
        <v>43</v>
      </c>
      <c r="H48" s="15">
        <f t="shared" si="1"/>
        <v>300000</v>
      </c>
      <c r="I48" s="11">
        <v>45127</v>
      </c>
    </row>
    <row r="49" spans="2:9" x14ac:dyDescent="0.25">
      <c r="B49" s="10" t="s">
        <v>46</v>
      </c>
      <c r="C49" s="32" t="s">
        <v>27</v>
      </c>
      <c r="D49" s="10">
        <v>400</v>
      </c>
      <c r="E49" s="15">
        <v>750</v>
      </c>
      <c r="F49" s="10" t="s">
        <v>80</v>
      </c>
      <c r="G49" s="10" t="s">
        <v>43</v>
      </c>
      <c r="H49" s="15">
        <f t="shared" si="1"/>
        <v>300000</v>
      </c>
      <c r="I49" s="11">
        <v>45127</v>
      </c>
    </row>
    <row r="50" spans="2:9" x14ac:dyDescent="0.25">
      <c r="B50" s="10" t="s">
        <v>45</v>
      </c>
      <c r="C50" s="32" t="s">
        <v>27</v>
      </c>
      <c r="D50" s="10">
        <v>400</v>
      </c>
      <c r="E50" s="15">
        <v>750</v>
      </c>
      <c r="F50" s="10" t="s">
        <v>80</v>
      </c>
      <c r="G50" s="10" t="s">
        <v>43</v>
      </c>
      <c r="H50" s="15">
        <f t="shared" si="1"/>
        <v>300000</v>
      </c>
      <c r="I50" s="11">
        <v>45127</v>
      </c>
    </row>
    <row r="51" spans="2:9" x14ac:dyDescent="0.25">
      <c r="B51" s="10" t="s">
        <v>75</v>
      </c>
      <c r="C51" s="32" t="s">
        <v>27</v>
      </c>
      <c r="D51" s="10">
        <v>500</v>
      </c>
      <c r="E51" s="15">
        <v>750</v>
      </c>
      <c r="F51" s="10" t="s">
        <v>80</v>
      </c>
      <c r="G51" s="10" t="s">
        <v>43</v>
      </c>
      <c r="H51" s="15">
        <f t="shared" si="1"/>
        <v>375000</v>
      </c>
      <c r="I51" s="11">
        <v>45127</v>
      </c>
    </row>
    <row r="52" spans="2:9" x14ac:dyDescent="0.25">
      <c r="B52" s="10" t="s">
        <v>54</v>
      </c>
      <c r="C52" s="32" t="s">
        <v>27</v>
      </c>
      <c r="D52" s="10">
        <v>400</v>
      </c>
      <c r="E52" s="15">
        <v>750</v>
      </c>
      <c r="F52" s="10" t="s">
        <v>80</v>
      </c>
      <c r="G52" s="10" t="s">
        <v>43</v>
      </c>
      <c r="H52" s="15">
        <f t="shared" si="1"/>
        <v>300000</v>
      </c>
      <c r="I52" s="11">
        <v>45127</v>
      </c>
    </row>
    <row r="53" spans="2:9" x14ac:dyDescent="0.25">
      <c r="B53" s="10" t="s">
        <v>72</v>
      </c>
      <c r="C53" s="32" t="s">
        <v>27</v>
      </c>
      <c r="D53" s="10">
        <v>500</v>
      </c>
      <c r="E53" s="15">
        <v>750</v>
      </c>
      <c r="F53" s="10" t="s">
        <v>80</v>
      </c>
      <c r="G53" s="10" t="s">
        <v>43</v>
      </c>
      <c r="H53" s="15">
        <f t="shared" si="1"/>
        <v>375000</v>
      </c>
      <c r="I53" s="11">
        <v>45127</v>
      </c>
    </row>
    <row r="54" spans="2:9" x14ac:dyDescent="0.25">
      <c r="B54" s="10" t="s">
        <v>86</v>
      </c>
      <c r="C54" s="32" t="s">
        <v>27</v>
      </c>
      <c r="D54" s="10">
        <v>400</v>
      </c>
      <c r="E54" s="15">
        <v>750</v>
      </c>
      <c r="F54" s="10" t="s">
        <v>80</v>
      </c>
      <c r="G54" s="10" t="s">
        <v>43</v>
      </c>
      <c r="H54" s="15">
        <f t="shared" si="1"/>
        <v>300000</v>
      </c>
      <c r="I54" s="11">
        <v>45127</v>
      </c>
    </row>
    <row r="55" spans="2:9" x14ac:dyDescent="0.25">
      <c r="B55" s="10" t="s">
        <v>85</v>
      </c>
      <c r="C55" s="32" t="s">
        <v>27</v>
      </c>
      <c r="D55" s="10">
        <v>300</v>
      </c>
      <c r="E55" s="15">
        <v>750</v>
      </c>
      <c r="F55" s="10" t="s">
        <v>80</v>
      </c>
      <c r="G55" s="10" t="s">
        <v>43</v>
      </c>
      <c r="H55" s="15">
        <f t="shared" si="1"/>
        <v>225000</v>
      </c>
      <c r="I55" s="11">
        <v>45127</v>
      </c>
    </row>
    <row r="56" spans="2:9" x14ac:dyDescent="0.25">
      <c r="B56" s="10" t="s">
        <v>88</v>
      </c>
      <c r="C56" s="32" t="s">
        <v>27</v>
      </c>
      <c r="D56" s="10">
        <v>500</v>
      </c>
      <c r="E56" s="15">
        <v>750</v>
      </c>
      <c r="F56" s="10" t="s">
        <v>80</v>
      </c>
      <c r="G56" s="10" t="s">
        <v>43</v>
      </c>
      <c r="H56" s="15">
        <f t="shared" si="1"/>
        <v>375000</v>
      </c>
      <c r="I56" s="11">
        <v>45127</v>
      </c>
    </row>
    <row r="57" spans="2:9" x14ac:dyDescent="0.25">
      <c r="B57" s="10" t="s">
        <v>53</v>
      </c>
      <c r="C57" s="32" t="s">
        <v>27</v>
      </c>
      <c r="D57" s="10">
        <v>400</v>
      </c>
      <c r="E57" s="15">
        <v>750</v>
      </c>
      <c r="F57" s="10" t="s">
        <v>80</v>
      </c>
      <c r="G57" s="10" t="s">
        <v>43</v>
      </c>
      <c r="H57" s="15">
        <f t="shared" si="1"/>
        <v>300000</v>
      </c>
      <c r="I57" s="11">
        <v>45127</v>
      </c>
    </row>
    <row r="58" spans="2:9" x14ac:dyDescent="0.25">
      <c r="B58" s="10" t="s">
        <v>76</v>
      </c>
      <c r="C58" s="32" t="s">
        <v>27</v>
      </c>
      <c r="D58" s="10">
        <v>400</v>
      </c>
      <c r="E58" s="15">
        <v>750</v>
      </c>
      <c r="F58" s="10" t="s">
        <v>80</v>
      </c>
      <c r="G58" s="10" t="s">
        <v>43</v>
      </c>
      <c r="H58" s="15">
        <f t="shared" si="1"/>
        <v>300000</v>
      </c>
      <c r="I58" s="11">
        <v>45127</v>
      </c>
    </row>
    <row r="59" spans="2:9" x14ac:dyDescent="0.25">
      <c r="B59" s="10" t="s">
        <v>73</v>
      </c>
      <c r="C59" s="32" t="s">
        <v>27</v>
      </c>
      <c r="D59" s="10">
        <v>500</v>
      </c>
      <c r="E59" s="15">
        <v>750</v>
      </c>
      <c r="F59" s="10" t="s">
        <v>80</v>
      </c>
      <c r="G59" s="10" t="s">
        <v>43</v>
      </c>
      <c r="H59" s="15">
        <f t="shared" si="1"/>
        <v>375000</v>
      </c>
      <c r="I59" s="11">
        <v>45127</v>
      </c>
    </row>
    <row r="60" spans="2:9" x14ac:dyDescent="0.25">
      <c r="B60" s="10" t="s">
        <v>50</v>
      </c>
      <c r="C60" s="32" t="s">
        <v>27</v>
      </c>
      <c r="D60" s="10">
        <v>300</v>
      </c>
      <c r="E60" s="15">
        <v>750</v>
      </c>
      <c r="F60" s="10" t="s">
        <v>80</v>
      </c>
      <c r="G60" s="10" t="s">
        <v>43</v>
      </c>
      <c r="H60" s="15">
        <f t="shared" si="1"/>
        <v>225000</v>
      </c>
      <c r="I60" s="11">
        <v>45127</v>
      </c>
    </row>
    <row r="61" spans="2:9" x14ac:dyDescent="0.25">
      <c r="B61" s="10" t="s">
        <v>90</v>
      </c>
      <c r="C61" s="32" t="s">
        <v>27</v>
      </c>
      <c r="D61" s="10">
        <v>300</v>
      </c>
      <c r="E61" s="15">
        <v>750</v>
      </c>
      <c r="F61" s="10" t="s">
        <v>80</v>
      </c>
      <c r="G61" s="10" t="s">
        <v>43</v>
      </c>
      <c r="H61" s="15">
        <f t="shared" si="1"/>
        <v>225000</v>
      </c>
      <c r="I61" s="11">
        <v>45127</v>
      </c>
    </row>
    <row r="62" spans="2:9" x14ac:dyDescent="0.25">
      <c r="B62" s="10" t="s">
        <v>74</v>
      </c>
      <c r="C62" s="32" t="s">
        <v>27</v>
      </c>
      <c r="D62" s="10">
        <v>400</v>
      </c>
      <c r="E62" s="15">
        <v>750</v>
      </c>
      <c r="F62" s="10" t="s">
        <v>80</v>
      </c>
      <c r="G62" s="10" t="s">
        <v>43</v>
      </c>
      <c r="H62" s="15">
        <f t="shared" si="1"/>
        <v>300000</v>
      </c>
      <c r="I62" s="11">
        <v>45127</v>
      </c>
    </row>
    <row r="63" spans="2:9" x14ac:dyDescent="0.25">
      <c r="B63" s="10" t="s">
        <v>47</v>
      </c>
      <c r="C63" s="32" t="s">
        <v>27</v>
      </c>
      <c r="D63" s="10">
        <v>250</v>
      </c>
      <c r="E63" s="15">
        <v>750</v>
      </c>
      <c r="F63" s="10" t="s">
        <v>80</v>
      </c>
      <c r="G63" s="10" t="s">
        <v>43</v>
      </c>
      <c r="H63" s="15">
        <f t="shared" si="1"/>
        <v>187500</v>
      </c>
      <c r="I63" s="11">
        <v>45127</v>
      </c>
    </row>
    <row r="64" spans="2:9" x14ac:dyDescent="0.25">
      <c r="B64" s="10" t="s">
        <v>49</v>
      </c>
      <c r="C64" s="32" t="s">
        <v>27</v>
      </c>
      <c r="D64" s="10">
        <v>250</v>
      </c>
      <c r="E64" s="15">
        <v>750</v>
      </c>
      <c r="F64" s="10" t="s">
        <v>80</v>
      </c>
      <c r="G64" s="10" t="s">
        <v>43</v>
      </c>
      <c r="H64" s="15">
        <f t="shared" si="1"/>
        <v>187500</v>
      </c>
      <c r="I64" s="11">
        <v>45127</v>
      </c>
    </row>
    <row r="65" spans="2:9" x14ac:dyDescent="0.25">
      <c r="B65" s="10" t="s">
        <v>45</v>
      </c>
      <c r="C65" s="32" t="s">
        <v>27</v>
      </c>
      <c r="D65" s="10">
        <v>250</v>
      </c>
      <c r="E65" s="15">
        <v>750</v>
      </c>
      <c r="F65" s="10" t="s">
        <v>80</v>
      </c>
      <c r="G65" s="10" t="s">
        <v>43</v>
      </c>
      <c r="H65" s="15">
        <f t="shared" si="1"/>
        <v>187500</v>
      </c>
      <c r="I65" s="11">
        <v>45127</v>
      </c>
    </row>
    <row r="66" spans="2:9" x14ac:dyDescent="0.25">
      <c r="B66" s="10" t="s">
        <v>51</v>
      </c>
      <c r="C66" s="32" t="s">
        <v>27</v>
      </c>
      <c r="D66" s="10">
        <v>250</v>
      </c>
      <c r="E66" s="15">
        <v>750</v>
      </c>
      <c r="F66" s="10" t="s">
        <v>80</v>
      </c>
      <c r="G66" s="10" t="s">
        <v>43</v>
      </c>
      <c r="H66" s="15">
        <f t="shared" si="1"/>
        <v>187500</v>
      </c>
      <c r="I66" s="11">
        <v>45127</v>
      </c>
    </row>
    <row r="67" spans="2:9" x14ac:dyDescent="0.25">
      <c r="B67" s="112"/>
      <c r="C67" s="112"/>
      <c r="D67" s="112"/>
      <c r="E67" s="112"/>
      <c r="F67" s="112"/>
      <c r="G67" s="112"/>
      <c r="H67" s="112"/>
      <c r="I67" s="112"/>
    </row>
    <row r="68" spans="2:9" x14ac:dyDescent="0.25">
      <c r="B68" s="10" t="s">
        <v>226</v>
      </c>
      <c r="C68" s="10"/>
      <c r="D68" s="10">
        <v>1050</v>
      </c>
      <c r="E68" s="15">
        <v>750</v>
      </c>
      <c r="F68" s="10"/>
      <c r="G68" s="10"/>
      <c r="H68" s="15">
        <f t="shared" si="1"/>
        <v>787500</v>
      </c>
      <c r="I68" s="10"/>
    </row>
    <row r="69" spans="2:9" x14ac:dyDescent="0.25">
      <c r="B69" s="10" t="s">
        <v>225</v>
      </c>
      <c r="C69" s="10"/>
      <c r="D69" s="10">
        <v>1050</v>
      </c>
      <c r="E69" s="15">
        <v>750</v>
      </c>
      <c r="F69" s="10"/>
      <c r="G69" s="10"/>
      <c r="H69" s="15">
        <f t="shared" si="1"/>
        <v>787500</v>
      </c>
      <c r="I69" s="10"/>
    </row>
    <row r="70" spans="2:9" x14ac:dyDescent="0.25">
      <c r="B70" s="10" t="s">
        <v>61</v>
      </c>
      <c r="C70" s="10"/>
      <c r="D70" s="10">
        <v>700</v>
      </c>
      <c r="E70" s="15">
        <v>750</v>
      </c>
      <c r="F70" s="10"/>
      <c r="G70" s="10"/>
      <c r="H70" s="15">
        <f t="shared" si="1"/>
        <v>525000</v>
      </c>
      <c r="I70" s="10"/>
    </row>
    <row r="71" spans="2:9" x14ac:dyDescent="0.25">
      <c r="B71" s="10" t="s">
        <v>78</v>
      </c>
      <c r="C71" s="10"/>
      <c r="D71" s="10">
        <v>700</v>
      </c>
      <c r="E71" s="15">
        <v>750</v>
      </c>
      <c r="F71" s="10"/>
      <c r="G71" s="10"/>
      <c r="H71" s="15">
        <f t="shared" si="1"/>
        <v>525000</v>
      </c>
      <c r="I71" s="10"/>
    </row>
    <row r="72" spans="2:9" ht="15.75" x14ac:dyDescent="0.25">
      <c r="B72" s="10"/>
      <c r="C72" s="35" t="s">
        <v>103</v>
      </c>
      <c r="D72" s="34">
        <f>D68+D69+D70</f>
        <v>2800</v>
      </c>
      <c r="E72" s="10"/>
      <c r="F72" s="10"/>
      <c r="G72" s="34" t="s">
        <v>104</v>
      </c>
      <c r="H72" s="36"/>
      <c r="I72" s="10"/>
    </row>
    <row r="73" spans="2:9" x14ac:dyDescent="0.25">
      <c r="B73" s="10"/>
      <c r="C73" s="10"/>
      <c r="D73" s="10"/>
      <c r="E73" s="10"/>
      <c r="F73" s="10"/>
      <c r="G73" s="10"/>
      <c r="H73" s="10"/>
      <c r="I73" s="10"/>
    </row>
    <row r="74" spans="2:9" x14ac:dyDescent="0.25">
      <c r="B74" s="10"/>
      <c r="C74" s="10"/>
      <c r="D74" s="10"/>
      <c r="E74" s="10"/>
      <c r="F74" s="10"/>
      <c r="G74" s="34" t="s">
        <v>28</v>
      </c>
      <c r="H74" s="36">
        <f>H68+H69+H70+H71</f>
        <v>2625000</v>
      </c>
      <c r="I74" s="10"/>
    </row>
    <row r="76" spans="2:9" x14ac:dyDescent="0.25">
      <c r="G76" s="121" t="s">
        <v>71</v>
      </c>
      <c r="H76" s="120">
        <f>H74</f>
        <v>2625000</v>
      </c>
    </row>
    <row r="79" spans="2:9" ht="18.75" x14ac:dyDescent="0.25">
      <c r="B79" s="16" t="s">
        <v>41</v>
      </c>
      <c r="C79" s="16" t="s">
        <v>1</v>
      </c>
      <c r="D79" s="16" t="s">
        <v>79</v>
      </c>
      <c r="E79" s="16" t="s">
        <v>5</v>
      </c>
      <c r="F79" s="16" t="s">
        <v>24</v>
      </c>
      <c r="G79" s="16" t="s">
        <v>42</v>
      </c>
      <c r="H79" s="16" t="s">
        <v>28</v>
      </c>
      <c r="I79" s="16" t="s">
        <v>9</v>
      </c>
    </row>
    <row r="80" spans="2:9" x14ac:dyDescent="0.25">
      <c r="B80" s="10" t="s">
        <v>88</v>
      </c>
      <c r="C80" s="32" t="s">
        <v>27</v>
      </c>
      <c r="D80" s="10">
        <v>250</v>
      </c>
      <c r="E80" s="15">
        <v>750</v>
      </c>
      <c r="F80" s="10"/>
      <c r="G80" s="10"/>
      <c r="H80" s="15">
        <f t="shared" ref="H80:H96" si="2">D80*E80</f>
        <v>187500</v>
      </c>
      <c r="I80" s="11">
        <v>45232</v>
      </c>
    </row>
    <row r="81" spans="2:9" x14ac:dyDescent="0.25">
      <c r="B81" s="10" t="s">
        <v>50</v>
      </c>
      <c r="C81" s="32" t="s">
        <v>27</v>
      </c>
      <c r="D81" s="10">
        <v>250</v>
      </c>
      <c r="E81" s="15">
        <v>750</v>
      </c>
      <c r="F81" s="10"/>
      <c r="G81" s="10"/>
      <c r="H81" s="15">
        <f t="shared" si="2"/>
        <v>187500</v>
      </c>
      <c r="I81" s="11">
        <v>45232</v>
      </c>
    </row>
    <row r="82" spans="2:9" x14ac:dyDescent="0.25">
      <c r="B82" s="10" t="s">
        <v>74</v>
      </c>
      <c r="C82" s="32" t="s">
        <v>27</v>
      </c>
      <c r="D82" s="10">
        <v>250</v>
      </c>
      <c r="E82" s="15">
        <v>750</v>
      </c>
      <c r="F82" s="10"/>
      <c r="G82" s="10"/>
      <c r="H82" s="15">
        <f t="shared" si="2"/>
        <v>187500</v>
      </c>
      <c r="I82" s="11">
        <v>45232</v>
      </c>
    </row>
    <row r="83" spans="2:9" x14ac:dyDescent="0.25">
      <c r="B83" s="10" t="s">
        <v>91</v>
      </c>
      <c r="C83" s="32" t="s">
        <v>27</v>
      </c>
      <c r="D83" s="10">
        <v>250</v>
      </c>
      <c r="E83" s="15">
        <v>750</v>
      </c>
      <c r="F83" s="10"/>
      <c r="G83" s="10"/>
      <c r="H83" s="15">
        <f t="shared" si="2"/>
        <v>187500</v>
      </c>
      <c r="I83" s="11">
        <v>45232</v>
      </c>
    </row>
    <row r="84" spans="2:9" x14ac:dyDescent="0.25">
      <c r="B84" s="10" t="s">
        <v>73</v>
      </c>
      <c r="C84" s="32" t="s">
        <v>27</v>
      </c>
      <c r="D84" s="10">
        <v>250</v>
      </c>
      <c r="E84" s="15">
        <v>750</v>
      </c>
      <c r="F84" s="10"/>
      <c r="G84" s="10"/>
      <c r="H84" s="15">
        <f t="shared" si="2"/>
        <v>187500</v>
      </c>
      <c r="I84" s="11">
        <v>45232</v>
      </c>
    </row>
    <row r="85" spans="2:9" x14ac:dyDescent="0.25">
      <c r="B85" s="10" t="s">
        <v>47</v>
      </c>
      <c r="C85" s="32" t="s">
        <v>27</v>
      </c>
      <c r="D85" s="10">
        <v>200</v>
      </c>
      <c r="E85" s="15">
        <v>750</v>
      </c>
      <c r="F85" s="10"/>
      <c r="G85" s="10"/>
      <c r="H85" s="15">
        <f t="shared" si="2"/>
        <v>150000</v>
      </c>
      <c r="I85" s="11">
        <v>45232</v>
      </c>
    </row>
    <row r="86" spans="2:9" x14ac:dyDescent="0.25">
      <c r="B86" s="10" t="s">
        <v>49</v>
      </c>
      <c r="C86" s="32" t="s">
        <v>27</v>
      </c>
      <c r="D86" s="10">
        <v>200</v>
      </c>
      <c r="E86" s="15">
        <v>750</v>
      </c>
      <c r="F86" s="10"/>
      <c r="G86" s="10"/>
      <c r="H86" s="15">
        <f t="shared" si="2"/>
        <v>150000</v>
      </c>
      <c r="I86" s="11">
        <v>45232</v>
      </c>
    </row>
    <row r="87" spans="2:9" x14ac:dyDescent="0.25">
      <c r="B87" s="10" t="s">
        <v>45</v>
      </c>
      <c r="C87" s="32" t="s">
        <v>27</v>
      </c>
      <c r="D87" s="10">
        <v>200</v>
      </c>
      <c r="E87" s="15">
        <v>750</v>
      </c>
      <c r="F87" s="10"/>
      <c r="G87" s="10"/>
      <c r="H87" s="15">
        <f t="shared" si="2"/>
        <v>150000</v>
      </c>
      <c r="I87" s="11">
        <v>45232</v>
      </c>
    </row>
    <row r="88" spans="2:9" x14ac:dyDescent="0.25">
      <c r="B88" s="10" t="s">
        <v>51</v>
      </c>
      <c r="C88" s="32" t="s">
        <v>27</v>
      </c>
      <c r="D88" s="10">
        <v>200</v>
      </c>
      <c r="E88" s="15">
        <v>750</v>
      </c>
      <c r="F88" s="10"/>
      <c r="G88" s="10"/>
      <c r="H88" s="15">
        <f t="shared" si="2"/>
        <v>150000</v>
      </c>
      <c r="I88" s="11">
        <v>45232</v>
      </c>
    </row>
    <row r="89" spans="2:9" x14ac:dyDescent="0.25">
      <c r="B89" s="10" t="s">
        <v>46</v>
      </c>
      <c r="C89" s="32" t="s">
        <v>27</v>
      </c>
      <c r="D89" s="10">
        <v>200</v>
      </c>
      <c r="E89" s="15">
        <v>750</v>
      </c>
      <c r="F89" s="10"/>
      <c r="G89" s="10"/>
      <c r="H89" s="15">
        <f t="shared" si="2"/>
        <v>150000</v>
      </c>
      <c r="I89" s="11">
        <v>45232</v>
      </c>
    </row>
    <row r="90" spans="2:9" x14ac:dyDescent="0.25">
      <c r="B90" s="10" t="s">
        <v>87</v>
      </c>
      <c r="C90" s="32" t="s">
        <v>27</v>
      </c>
      <c r="D90" s="10">
        <v>200</v>
      </c>
      <c r="E90" s="15">
        <v>750</v>
      </c>
      <c r="F90" s="10"/>
      <c r="G90" s="10"/>
      <c r="H90" s="15">
        <f t="shared" si="2"/>
        <v>150000</v>
      </c>
      <c r="I90" s="11">
        <v>45232</v>
      </c>
    </row>
    <row r="91" spans="2:9" x14ac:dyDescent="0.25">
      <c r="B91" s="10" t="s">
        <v>262</v>
      </c>
      <c r="C91" s="32" t="s">
        <v>27</v>
      </c>
      <c r="D91" s="10">
        <v>500</v>
      </c>
      <c r="E91" s="15">
        <v>750</v>
      </c>
      <c r="F91" s="10"/>
      <c r="G91" s="10"/>
      <c r="H91" s="15">
        <f t="shared" si="2"/>
        <v>375000</v>
      </c>
      <c r="I91" s="11">
        <v>45232</v>
      </c>
    </row>
    <row r="92" spans="2:9" x14ac:dyDescent="0.25">
      <c r="B92" s="10" t="s">
        <v>263</v>
      </c>
      <c r="C92" s="32" t="s">
        <v>27</v>
      </c>
      <c r="D92" s="10">
        <v>500</v>
      </c>
      <c r="E92" s="15">
        <v>750</v>
      </c>
      <c r="F92" s="10"/>
      <c r="G92" s="10"/>
      <c r="H92" s="15">
        <f t="shared" si="2"/>
        <v>375000</v>
      </c>
      <c r="I92" s="11">
        <v>45232</v>
      </c>
    </row>
    <row r="93" spans="2:9" x14ac:dyDescent="0.25">
      <c r="B93" s="10" t="s">
        <v>264</v>
      </c>
      <c r="C93" s="32" t="s">
        <v>27</v>
      </c>
      <c r="D93" s="10">
        <v>600</v>
      </c>
      <c r="E93" s="15">
        <v>750</v>
      </c>
      <c r="F93" s="10"/>
      <c r="G93" s="10"/>
      <c r="H93" s="15">
        <f t="shared" si="2"/>
        <v>450000</v>
      </c>
      <c r="I93" s="11">
        <v>45232</v>
      </c>
    </row>
    <row r="94" spans="2:9" x14ac:dyDescent="0.25">
      <c r="B94" s="10" t="s">
        <v>265</v>
      </c>
      <c r="C94" s="32" t="s">
        <v>27</v>
      </c>
      <c r="D94" s="10">
        <v>600</v>
      </c>
      <c r="E94" s="15">
        <v>750</v>
      </c>
      <c r="F94" s="10"/>
      <c r="G94" s="10"/>
      <c r="H94" s="15">
        <f t="shared" si="2"/>
        <v>450000</v>
      </c>
      <c r="I94" s="11">
        <v>45232</v>
      </c>
    </row>
    <row r="95" spans="2:9" x14ac:dyDescent="0.25">
      <c r="B95" s="10" t="s">
        <v>266</v>
      </c>
      <c r="C95" s="32" t="s">
        <v>27</v>
      </c>
      <c r="D95" s="10">
        <v>500</v>
      </c>
      <c r="E95" s="15">
        <v>750</v>
      </c>
      <c r="F95" s="10"/>
      <c r="G95" s="10"/>
      <c r="H95" s="15">
        <f t="shared" si="2"/>
        <v>375000</v>
      </c>
      <c r="I95" s="11">
        <v>45232</v>
      </c>
    </row>
    <row r="96" spans="2:9" x14ac:dyDescent="0.25">
      <c r="B96" s="10" t="s">
        <v>267</v>
      </c>
      <c r="C96" s="32" t="s">
        <v>27</v>
      </c>
      <c r="D96" s="10">
        <v>500</v>
      </c>
      <c r="E96" s="15">
        <v>750</v>
      </c>
      <c r="F96" s="10"/>
      <c r="G96" s="10"/>
      <c r="H96" s="15">
        <f t="shared" si="2"/>
        <v>375000</v>
      </c>
      <c r="I96" s="11">
        <v>45232</v>
      </c>
    </row>
    <row r="97" spans="2:9" x14ac:dyDescent="0.25">
      <c r="B97" s="10"/>
      <c r="C97" s="32"/>
      <c r="D97" s="10"/>
      <c r="E97" s="15"/>
      <c r="F97" s="10"/>
      <c r="G97" s="10"/>
      <c r="H97" s="15"/>
      <c r="I97" s="11"/>
    </row>
    <row r="98" spans="2:9" x14ac:dyDescent="0.25">
      <c r="B98" s="10"/>
      <c r="C98" s="10"/>
      <c r="D98" s="10"/>
      <c r="E98" s="10"/>
      <c r="F98" s="10"/>
      <c r="G98" s="10"/>
      <c r="H98" s="10"/>
      <c r="I98" s="10"/>
    </row>
    <row r="99" spans="2:9" x14ac:dyDescent="0.25">
      <c r="B99" s="10"/>
      <c r="C99" s="10"/>
      <c r="D99" s="34">
        <f>D80+D81+D82+D83+D84+D85+D86+D87+D88+D89+D90+D91+D92+D93+D94+D95+D96</f>
        <v>5650</v>
      </c>
      <c r="E99" s="10"/>
      <c r="F99" s="405" t="s">
        <v>32</v>
      </c>
      <c r="G99" s="406"/>
      <c r="H99" s="15">
        <f>H80+H81+H82+H83+H84+H85+H86+H87+H88+H89+H90+H91+H92+H93+H94+H95+H96</f>
        <v>4237500</v>
      </c>
      <c r="I99" s="10"/>
    </row>
    <row r="103" spans="2:9" x14ac:dyDescent="0.25">
      <c r="C103" s="414" t="s">
        <v>328</v>
      </c>
      <c r="D103" s="414"/>
      <c r="E103" s="414"/>
      <c r="F103" s="414"/>
      <c r="G103" s="414"/>
    </row>
    <row r="105" spans="2:9" x14ac:dyDescent="0.25">
      <c r="B105" s="397" t="s">
        <v>0</v>
      </c>
      <c r="C105" s="397" t="s">
        <v>79</v>
      </c>
      <c r="D105" s="402"/>
      <c r="E105" s="397" t="s">
        <v>5</v>
      </c>
      <c r="F105" s="402"/>
      <c r="G105" s="397" t="s">
        <v>107</v>
      </c>
      <c r="H105" s="397" t="s">
        <v>9</v>
      </c>
    </row>
    <row r="106" spans="2:9" x14ac:dyDescent="0.25">
      <c r="B106" s="397"/>
      <c r="C106" s="403"/>
      <c r="D106" s="404"/>
      <c r="E106" s="403"/>
      <c r="F106" s="404"/>
      <c r="G106" s="403"/>
      <c r="H106" s="403"/>
    </row>
    <row r="107" spans="2:9" x14ac:dyDescent="0.25">
      <c r="B107" s="10" t="s">
        <v>54</v>
      </c>
      <c r="C107" s="405">
        <v>400</v>
      </c>
      <c r="D107" s="406"/>
      <c r="E107" s="407">
        <v>750</v>
      </c>
      <c r="F107" s="408"/>
      <c r="G107" s="15">
        <f>C107*E107</f>
        <v>300000</v>
      </c>
      <c r="H107" s="11">
        <v>45272</v>
      </c>
    </row>
    <row r="108" spans="2:9" x14ac:dyDescent="0.25">
      <c r="B108" s="10" t="s">
        <v>301</v>
      </c>
      <c r="C108" s="405">
        <v>300</v>
      </c>
      <c r="D108" s="406"/>
      <c r="E108" s="407">
        <v>750</v>
      </c>
      <c r="F108" s="408"/>
      <c r="G108" s="15">
        <f>C108*E108</f>
        <v>225000</v>
      </c>
      <c r="H108" s="11">
        <v>45272</v>
      </c>
    </row>
    <row r="109" spans="2:9" x14ac:dyDescent="0.25">
      <c r="B109" s="10" t="s">
        <v>51</v>
      </c>
      <c r="C109" s="405">
        <v>400</v>
      </c>
      <c r="D109" s="406"/>
      <c r="E109" s="407">
        <v>750</v>
      </c>
      <c r="F109" s="408"/>
      <c r="G109" s="15">
        <f t="shared" ref="G109:G137" si="3">C109*E109</f>
        <v>300000</v>
      </c>
      <c r="H109" s="11">
        <v>45272</v>
      </c>
    </row>
    <row r="110" spans="2:9" x14ac:dyDescent="0.25">
      <c r="B110" s="10" t="s">
        <v>74</v>
      </c>
      <c r="C110" s="405">
        <v>400</v>
      </c>
      <c r="D110" s="406"/>
      <c r="E110" s="407">
        <v>750</v>
      </c>
      <c r="F110" s="408"/>
      <c r="G110" s="15">
        <f t="shared" si="3"/>
        <v>300000</v>
      </c>
      <c r="H110" s="11">
        <v>45272</v>
      </c>
    </row>
    <row r="111" spans="2:9" x14ac:dyDescent="0.25">
      <c r="B111" s="10" t="s">
        <v>90</v>
      </c>
      <c r="C111" s="405">
        <v>250</v>
      </c>
      <c r="D111" s="406"/>
      <c r="E111" s="407">
        <v>750</v>
      </c>
      <c r="F111" s="408"/>
      <c r="G111" s="15">
        <f t="shared" si="3"/>
        <v>187500</v>
      </c>
      <c r="H111" s="11">
        <v>45273</v>
      </c>
    </row>
    <row r="112" spans="2:9" x14ac:dyDescent="0.25">
      <c r="B112" s="10" t="s">
        <v>48</v>
      </c>
      <c r="C112" s="405">
        <v>250</v>
      </c>
      <c r="D112" s="406"/>
      <c r="E112" s="407">
        <v>750</v>
      </c>
      <c r="F112" s="408"/>
      <c r="G112" s="15">
        <f t="shared" si="3"/>
        <v>187500</v>
      </c>
      <c r="H112" s="11">
        <v>45274</v>
      </c>
    </row>
    <row r="113" spans="2:8" x14ac:dyDescent="0.25">
      <c r="B113" s="10" t="s">
        <v>88</v>
      </c>
      <c r="C113" s="405">
        <v>400</v>
      </c>
      <c r="D113" s="406"/>
      <c r="E113" s="407">
        <v>750</v>
      </c>
      <c r="F113" s="408"/>
      <c r="G113" s="15">
        <f t="shared" si="3"/>
        <v>300000</v>
      </c>
      <c r="H113" s="11">
        <v>45275</v>
      </c>
    </row>
    <row r="114" spans="2:8" x14ac:dyDescent="0.25">
      <c r="B114" s="10" t="s">
        <v>52</v>
      </c>
      <c r="C114" s="405">
        <v>400</v>
      </c>
      <c r="D114" s="406"/>
      <c r="E114" s="407">
        <v>750</v>
      </c>
      <c r="F114" s="408"/>
      <c r="G114" s="15">
        <f t="shared" si="3"/>
        <v>300000</v>
      </c>
      <c r="H114" s="11">
        <v>45275</v>
      </c>
    </row>
    <row r="115" spans="2:8" x14ac:dyDescent="0.25">
      <c r="B115" s="10" t="s">
        <v>89</v>
      </c>
      <c r="C115" s="405">
        <v>200</v>
      </c>
      <c r="D115" s="406"/>
      <c r="E115" s="407">
        <v>750</v>
      </c>
      <c r="F115" s="408"/>
      <c r="G115" s="15">
        <f t="shared" si="3"/>
        <v>150000</v>
      </c>
      <c r="H115" s="11">
        <v>45274</v>
      </c>
    </row>
    <row r="116" spans="2:8" x14ac:dyDescent="0.25">
      <c r="B116" s="10" t="s">
        <v>44</v>
      </c>
      <c r="C116" s="405">
        <v>400</v>
      </c>
      <c r="D116" s="406"/>
      <c r="E116" s="407">
        <v>750</v>
      </c>
      <c r="F116" s="408"/>
      <c r="G116" s="15">
        <f t="shared" si="3"/>
        <v>300000</v>
      </c>
      <c r="H116" s="11">
        <v>45275</v>
      </c>
    </row>
    <row r="117" spans="2:8" x14ac:dyDescent="0.25">
      <c r="B117" s="10" t="s">
        <v>220</v>
      </c>
      <c r="C117" s="405">
        <v>200</v>
      </c>
      <c r="D117" s="406"/>
      <c r="E117" s="407">
        <v>750</v>
      </c>
      <c r="F117" s="408"/>
      <c r="G117" s="15">
        <f t="shared" si="3"/>
        <v>150000</v>
      </c>
      <c r="H117" s="11">
        <v>45275</v>
      </c>
    </row>
    <row r="118" spans="2:8" x14ac:dyDescent="0.25">
      <c r="B118" s="10" t="s">
        <v>91</v>
      </c>
      <c r="C118" s="405">
        <v>250</v>
      </c>
      <c r="D118" s="406"/>
      <c r="E118" s="407">
        <v>750</v>
      </c>
      <c r="F118" s="408"/>
      <c r="G118" s="15">
        <f t="shared" si="3"/>
        <v>187500</v>
      </c>
      <c r="H118" s="11">
        <v>45275</v>
      </c>
    </row>
    <row r="119" spans="2:8" x14ac:dyDescent="0.25">
      <c r="B119" s="10" t="s">
        <v>53</v>
      </c>
      <c r="C119" s="405">
        <v>250</v>
      </c>
      <c r="D119" s="406"/>
      <c r="E119" s="407">
        <v>750</v>
      </c>
      <c r="F119" s="408"/>
      <c r="G119" s="15">
        <f t="shared" si="3"/>
        <v>187500</v>
      </c>
      <c r="H119" s="11">
        <v>45276</v>
      </c>
    </row>
    <row r="120" spans="2:8" x14ac:dyDescent="0.25">
      <c r="B120" s="10" t="s">
        <v>185</v>
      </c>
      <c r="C120" s="405">
        <v>670</v>
      </c>
      <c r="D120" s="406"/>
      <c r="E120" s="407">
        <v>750</v>
      </c>
      <c r="F120" s="408"/>
      <c r="G120" s="15">
        <f t="shared" si="3"/>
        <v>502500</v>
      </c>
      <c r="H120" s="11">
        <v>45277</v>
      </c>
    </row>
    <row r="121" spans="2:8" x14ac:dyDescent="0.25">
      <c r="B121" s="10" t="s">
        <v>48</v>
      </c>
      <c r="C121" s="405">
        <v>350</v>
      </c>
      <c r="D121" s="406"/>
      <c r="E121" s="407">
        <v>750</v>
      </c>
      <c r="F121" s="408"/>
      <c r="G121" s="15">
        <f t="shared" si="3"/>
        <v>262500</v>
      </c>
      <c r="H121" s="11">
        <v>45278</v>
      </c>
    </row>
    <row r="122" spans="2:8" x14ac:dyDescent="0.25">
      <c r="B122" s="10" t="s">
        <v>50</v>
      </c>
      <c r="C122" s="405">
        <v>250</v>
      </c>
      <c r="D122" s="406"/>
      <c r="E122" s="407">
        <v>750</v>
      </c>
      <c r="F122" s="408"/>
      <c r="G122" s="15">
        <f t="shared" si="3"/>
        <v>187500</v>
      </c>
      <c r="H122" s="11">
        <v>45278</v>
      </c>
    </row>
    <row r="123" spans="2:8" x14ac:dyDescent="0.25">
      <c r="B123" s="10" t="s">
        <v>86</v>
      </c>
      <c r="C123" s="405">
        <v>250</v>
      </c>
      <c r="D123" s="406"/>
      <c r="E123" s="407">
        <v>750</v>
      </c>
      <c r="F123" s="408"/>
      <c r="G123" s="15">
        <f t="shared" si="3"/>
        <v>187500</v>
      </c>
      <c r="H123" s="11">
        <v>45278</v>
      </c>
    </row>
    <row r="124" spans="2:8" x14ac:dyDescent="0.25">
      <c r="B124" s="10" t="s">
        <v>301</v>
      </c>
      <c r="C124" s="405">
        <v>250</v>
      </c>
      <c r="D124" s="406"/>
      <c r="E124" s="407">
        <v>750</v>
      </c>
      <c r="F124" s="408"/>
      <c r="G124" s="15">
        <f t="shared" si="3"/>
        <v>187500</v>
      </c>
      <c r="H124" s="11">
        <v>45278</v>
      </c>
    </row>
    <row r="125" spans="2:8" x14ac:dyDescent="0.25">
      <c r="B125" s="10" t="s">
        <v>220</v>
      </c>
      <c r="C125" s="405">
        <v>400</v>
      </c>
      <c r="D125" s="406"/>
      <c r="E125" s="407">
        <v>750</v>
      </c>
      <c r="F125" s="408"/>
      <c r="G125" s="15">
        <f t="shared" si="3"/>
        <v>300000</v>
      </c>
      <c r="H125" s="11">
        <v>45278</v>
      </c>
    </row>
    <row r="126" spans="2:8" x14ac:dyDescent="0.25">
      <c r="B126" s="10" t="s">
        <v>72</v>
      </c>
      <c r="C126" s="405">
        <v>250</v>
      </c>
      <c r="D126" s="406"/>
      <c r="E126" s="407">
        <v>750</v>
      </c>
      <c r="F126" s="408"/>
      <c r="G126" s="15">
        <f t="shared" si="3"/>
        <v>187500</v>
      </c>
      <c r="H126" s="11">
        <v>45281</v>
      </c>
    </row>
    <row r="127" spans="2:8" x14ac:dyDescent="0.25">
      <c r="B127" s="10" t="s">
        <v>76</v>
      </c>
      <c r="C127" s="405">
        <v>400</v>
      </c>
      <c r="D127" s="406"/>
      <c r="E127" s="407">
        <v>750</v>
      </c>
      <c r="F127" s="408"/>
      <c r="G127" s="15">
        <f t="shared" si="3"/>
        <v>300000</v>
      </c>
      <c r="H127" s="11">
        <v>45282</v>
      </c>
    </row>
    <row r="128" spans="2:8" x14ac:dyDescent="0.25">
      <c r="B128" s="10" t="s">
        <v>81</v>
      </c>
      <c r="C128" s="405">
        <v>700</v>
      </c>
      <c r="D128" s="406"/>
      <c r="E128" s="407">
        <v>750</v>
      </c>
      <c r="F128" s="408"/>
      <c r="G128" s="15">
        <f t="shared" si="3"/>
        <v>525000</v>
      </c>
      <c r="H128" s="11">
        <v>45281</v>
      </c>
    </row>
    <row r="129" spans="2:9" x14ac:dyDescent="0.25">
      <c r="B129" s="10" t="s">
        <v>289</v>
      </c>
      <c r="C129" s="405">
        <v>700</v>
      </c>
      <c r="D129" s="406"/>
      <c r="E129" s="407">
        <v>750</v>
      </c>
      <c r="F129" s="408"/>
      <c r="G129" s="15">
        <f t="shared" si="3"/>
        <v>525000</v>
      </c>
      <c r="H129" s="11">
        <v>45281</v>
      </c>
    </row>
    <row r="130" spans="2:9" x14ac:dyDescent="0.25">
      <c r="B130" s="10" t="s">
        <v>314</v>
      </c>
      <c r="C130" s="405">
        <v>400</v>
      </c>
      <c r="D130" s="406"/>
      <c r="E130" s="407">
        <v>750</v>
      </c>
      <c r="F130" s="408"/>
      <c r="G130" s="15">
        <f t="shared" si="3"/>
        <v>300000</v>
      </c>
      <c r="H130" s="11">
        <v>45286</v>
      </c>
    </row>
    <row r="131" spans="2:9" x14ac:dyDescent="0.25">
      <c r="B131" s="10" t="s">
        <v>88</v>
      </c>
      <c r="C131" s="405">
        <v>250</v>
      </c>
      <c r="D131" s="406"/>
      <c r="E131" s="407">
        <v>750</v>
      </c>
      <c r="F131" s="408"/>
      <c r="G131" s="15">
        <f t="shared" si="3"/>
        <v>187500</v>
      </c>
      <c r="H131" s="11">
        <v>45286</v>
      </c>
    </row>
    <row r="132" spans="2:9" x14ac:dyDescent="0.25">
      <c r="B132" s="10" t="s">
        <v>52</v>
      </c>
      <c r="C132" s="405">
        <v>250</v>
      </c>
      <c r="D132" s="406"/>
      <c r="E132" s="407">
        <v>750</v>
      </c>
      <c r="F132" s="408"/>
      <c r="G132" s="15">
        <f t="shared" si="3"/>
        <v>187500</v>
      </c>
      <c r="H132" s="11">
        <v>45286</v>
      </c>
    </row>
    <row r="133" spans="2:9" x14ac:dyDescent="0.25">
      <c r="B133" s="10" t="s">
        <v>74</v>
      </c>
      <c r="C133" s="405">
        <v>250</v>
      </c>
      <c r="D133" s="406"/>
      <c r="E133" s="407">
        <v>750</v>
      </c>
      <c r="F133" s="408"/>
      <c r="G133" s="15">
        <f t="shared" si="3"/>
        <v>187500</v>
      </c>
      <c r="H133" s="11">
        <v>45287</v>
      </c>
    </row>
    <row r="134" spans="2:9" x14ac:dyDescent="0.25">
      <c r="B134" s="10" t="s">
        <v>73</v>
      </c>
      <c r="C134" s="405">
        <v>500</v>
      </c>
      <c r="D134" s="406"/>
      <c r="E134" s="407">
        <v>750</v>
      </c>
      <c r="F134" s="408"/>
      <c r="G134" s="15">
        <f t="shared" si="3"/>
        <v>375000</v>
      </c>
      <c r="H134" s="11">
        <v>45287</v>
      </c>
    </row>
    <row r="135" spans="2:9" x14ac:dyDescent="0.25">
      <c r="B135" s="10" t="s">
        <v>297</v>
      </c>
      <c r="C135" s="405">
        <v>700</v>
      </c>
      <c r="D135" s="406"/>
      <c r="E135" s="407">
        <v>750</v>
      </c>
      <c r="F135" s="408"/>
      <c r="G135" s="15">
        <f t="shared" si="3"/>
        <v>525000</v>
      </c>
      <c r="H135" s="11">
        <v>45288</v>
      </c>
    </row>
    <row r="136" spans="2:9" x14ac:dyDescent="0.25">
      <c r="B136" s="10" t="s">
        <v>185</v>
      </c>
      <c r="C136" s="405">
        <v>700</v>
      </c>
      <c r="D136" s="406"/>
      <c r="E136" s="407">
        <v>750</v>
      </c>
      <c r="F136" s="408"/>
      <c r="G136" s="15">
        <f t="shared" si="3"/>
        <v>525000</v>
      </c>
      <c r="H136" s="11">
        <v>45288</v>
      </c>
    </row>
    <row r="137" spans="2:9" x14ac:dyDescent="0.25">
      <c r="B137" s="10" t="s">
        <v>51</v>
      </c>
      <c r="C137" s="405">
        <v>400</v>
      </c>
      <c r="D137" s="406"/>
      <c r="E137" s="407">
        <v>750</v>
      </c>
      <c r="F137" s="408"/>
      <c r="G137" s="15">
        <f t="shared" si="3"/>
        <v>300000</v>
      </c>
      <c r="H137" s="11">
        <v>45293</v>
      </c>
    </row>
    <row r="138" spans="2:9" x14ac:dyDescent="0.25">
      <c r="B138" s="10"/>
      <c r="C138" s="178"/>
      <c r="D138" s="179"/>
      <c r="E138" s="180"/>
      <c r="F138" s="181"/>
      <c r="G138" s="126"/>
      <c r="H138" s="176"/>
    </row>
    <row r="139" spans="2:9" x14ac:dyDescent="0.25">
      <c r="B139" s="10"/>
      <c r="C139" s="405"/>
      <c r="D139" s="406"/>
      <c r="E139" s="405" t="s">
        <v>32</v>
      </c>
      <c r="F139" s="406"/>
      <c r="G139" s="397" t="s">
        <v>111</v>
      </c>
      <c r="H139" s="398">
        <f>G107+G108+G109+G110+G111+G112+G115+G116+G117+G114+G113+G118+G119+G120+G121+G122+G123+G124+G125+G126+G127+G128+G129+G130+G131+G132+G133+G134+G135+G136+G137</f>
        <v>8827500</v>
      </c>
      <c r="I139" s="398"/>
    </row>
    <row r="140" spans="2:9" x14ac:dyDescent="0.25">
      <c r="G140" s="397"/>
      <c r="H140" s="398"/>
      <c r="I140" s="398"/>
    </row>
    <row r="143" spans="2:9" x14ac:dyDescent="0.25">
      <c r="C143" s="414" t="s">
        <v>327</v>
      </c>
      <c r="D143" s="414"/>
      <c r="E143" s="414"/>
      <c r="F143" s="414"/>
    </row>
    <row r="145" spans="1:8" x14ac:dyDescent="0.25">
      <c r="A145" s="397" t="s">
        <v>329</v>
      </c>
      <c r="B145" s="397" t="s">
        <v>0</v>
      </c>
      <c r="C145" s="397" t="s">
        <v>79</v>
      </c>
      <c r="D145" s="402"/>
      <c r="E145" s="397" t="s">
        <v>5</v>
      </c>
      <c r="F145" s="402"/>
      <c r="G145" s="397" t="s">
        <v>107</v>
      </c>
      <c r="H145" s="397" t="s">
        <v>9</v>
      </c>
    </row>
    <row r="146" spans="1:8" x14ac:dyDescent="0.25">
      <c r="A146" s="397"/>
      <c r="B146" s="397"/>
      <c r="C146" s="403"/>
      <c r="D146" s="404"/>
      <c r="E146" s="403"/>
      <c r="F146" s="404"/>
      <c r="G146" s="403"/>
      <c r="H146" s="403"/>
    </row>
    <row r="147" spans="1:8" x14ac:dyDescent="0.25">
      <c r="A147" s="185">
        <v>1</v>
      </c>
      <c r="B147" s="103" t="s">
        <v>45</v>
      </c>
      <c r="C147" s="405">
        <v>400</v>
      </c>
      <c r="D147" s="406"/>
      <c r="E147" s="407">
        <v>750</v>
      </c>
      <c r="F147" s="408"/>
      <c r="G147" s="15">
        <f>C147*E147</f>
        <v>300000</v>
      </c>
      <c r="H147" s="11">
        <v>45299</v>
      </c>
    </row>
    <row r="148" spans="1:8" x14ac:dyDescent="0.25">
      <c r="A148" s="185">
        <f>A147+1</f>
        <v>2</v>
      </c>
      <c r="B148" s="103" t="s">
        <v>220</v>
      </c>
      <c r="C148" s="405">
        <v>400</v>
      </c>
      <c r="D148" s="406"/>
      <c r="E148" s="407">
        <v>750</v>
      </c>
      <c r="F148" s="408"/>
      <c r="G148" s="15">
        <f>C148*E148</f>
        <v>300000</v>
      </c>
      <c r="H148" s="11">
        <v>45299</v>
      </c>
    </row>
    <row r="149" spans="1:8" x14ac:dyDescent="0.25">
      <c r="A149" s="185">
        <f t="shared" ref="A149:A176" si="4">A148+1</f>
        <v>3</v>
      </c>
      <c r="B149" s="103" t="s">
        <v>44</v>
      </c>
      <c r="C149" s="405">
        <v>400</v>
      </c>
      <c r="D149" s="406"/>
      <c r="E149" s="407">
        <v>750</v>
      </c>
      <c r="F149" s="408"/>
      <c r="G149" s="15">
        <f>C149*E149</f>
        <v>300000</v>
      </c>
      <c r="H149" s="11">
        <v>45299</v>
      </c>
    </row>
    <row r="150" spans="1:8" x14ac:dyDescent="0.25">
      <c r="A150" s="185">
        <f t="shared" si="4"/>
        <v>4</v>
      </c>
      <c r="B150" s="103" t="s">
        <v>75</v>
      </c>
      <c r="C150" s="405">
        <v>500</v>
      </c>
      <c r="D150" s="406"/>
      <c r="E150" s="407">
        <v>750</v>
      </c>
      <c r="F150" s="408"/>
      <c r="G150" s="15">
        <f t="shared" ref="G150:G166" si="5">C150*E150</f>
        <v>375000</v>
      </c>
      <c r="H150" s="11">
        <v>45300</v>
      </c>
    </row>
    <row r="151" spans="1:8" x14ac:dyDescent="0.25">
      <c r="A151" s="185">
        <f t="shared" si="4"/>
        <v>5</v>
      </c>
      <c r="B151" s="103" t="s">
        <v>49</v>
      </c>
      <c r="C151" s="405">
        <v>400</v>
      </c>
      <c r="D151" s="406"/>
      <c r="E151" s="407">
        <v>750</v>
      </c>
      <c r="F151" s="408"/>
      <c r="G151" s="15">
        <f t="shared" si="5"/>
        <v>300000</v>
      </c>
      <c r="H151" s="11">
        <v>45300</v>
      </c>
    </row>
    <row r="152" spans="1:8" x14ac:dyDescent="0.25">
      <c r="A152" s="185">
        <f t="shared" si="4"/>
        <v>6</v>
      </c>
      <c r="B152" s="103" t="s">
        <v>269</v>
      </c>
      <c r="C152" s="405">
        <v>700</v>
      </c>
      <c r="D152" s="406"/>
      <c r="E152" s="407">
        <v>750</v>
      </c>
      <c r="F152" s="408"/>
      <c r="G152" s="15">
        <f t="shared" si="5"/>
        <v>525000</v>
      </c>
      <c r="H152" s="11">
        <v>45303</v>
      </c>
    </row>
    <row r="153" spans="1:8" x14ac:dyDescent="0.25">
      <c r="A153" s="185">
        <f t="shared" si="4"/>
        <v>7</v>
      </c>
      <c r="B153" s="103" t="s">
        <v>72</v>
      </c>
      <c r="C153" s="405">
        <v>400</v>
      </c>
      <c r="D153" s="406"/>
      <c r="E153" s="407">
        <v>750</v>
      </c>
      <c r="F153" s="408"/>
      <c r="G153" s="15">
        <f t="shared" si="5"/>
        <v>300000</v>
      </c>
      <c r="H153" s="11">
        <v>45310</v>
      </c>
    </row>
    <row r="154" spans="1:8" x14ac:dyDescent="0.25">
      <c r="A154" s="185">
        <f t="shared" si="4"/>
        <v>8</v>
      </c>
      <c r="B154" s="103" t="s">
        <v>50</v>
      </c>
      <c r="C154" s="405">
        <v>300</v>
      </c>
      <c r="D154" s="406"/>
      <c r="E154" s="407">
        <v>750</v>
      </c>
      <c r="F154" s="408"/>
      <c r="G154" s="15">
        <f t="shared" si="5"/>
        <v>225000</v>
      </c>
      <c r="H154" s="11">
        <v>45310</v>
      </c>
    </row>
    <row r="155" spans="1:8" x14ac:dyDescent="0.25">
      <c r="A155" s="185">
        <f t="shared" si="4"/>
        <v>9</v>
      </c>
      <c r="B155" s="103" t="s">
        <v>314</v>
      </c>
      <c r="C155" s="405">
        <v>300</v>
      </c>
      <c r="D155" s="406"/>
      <c r="E155" s="407">
        <v>750</v>
      </c>
      <c r="F155" s="408"/>
      <c r="G155" s="15">
        <f t="shared" si="5"/>
        <v>225000</v>
      </c>
      <c r="H155" s="11">
        <v>45310</v>
      </c>
    </row>
    <row r="156" spans="1:8" x14ac:dyDescent="0.25">
      <c r="A156" s="185">
        <f t="shared" si="4"/>
        <v>10</v>
      </c>
      <c r="B156" s="103" t="s">
        <v>86</v>
      </c>
      <c r="C156" s="405">
        <v>400</v>
      </c>
      <c r="D156" s="406"/>
      <c r="E156" s="407">
        <v>750</v>
      </c>
      <c r="F156" s="408"/>
      <c r="G156" s="15">
        <f t="shared" si="5"/>
        <v>300000</v>
      </c>
      <c r="H156" s="11">
        <v>45312</v>
      </c>
    </row>
    <row r="157" spans="1:8" x14ac:dyDescent="0.25">
      <c r="A157" s="185">
        <f t="shared" si="4"/>
        <v>11</v>
      </c>
      <c r="B157" s="103" t="s">
        <v>74</v>
      </c>
      <c r="C157" s="405">
        <v>400</v>
      </c>
      <c r="D157" s="406"/>
      <c r="E157" s="407">
        <v>750</v>
      </c>
      <c r="F157" s="408"/>
      <c r="G157" s="15">
        <f t="shared" si="5"/>
        <v>300000</v>
      </c>
      <c r="H157" s="11">
        <v>45313</v>
      </c>
    </row>
    <row r="158" spans="1:8" x14ac:dyDescent="0.25">
      <c r="A158" s="185">
        <f t="shared" si="4"/>
        <v>12</v>
      </c>
      <c r="B158" s="103" t="s">
        <v>88</v>
      </c>
      <c r="C158" s="405">
        <v>400</v>
      </c>
      <c r="D158" s="406"/>
      <c r="E158" s="407">
        <v>750</v>
      </c>
      <c r="F158" s="408"/>
      <c r="G158" s="15">
        <f t="shared" si="5"/>
        <v>300000</v>
      </c>
      <c r="H158" s="11">
        <v>45313</v>
      </c>
    </row>
    <row r="159" spans="1:8" x14ac:dyDescent="0.25">
      <c r="A159" s="185">
        <f t="shared" si="4"/>
        <v>13</v>
      </c>
      <c r="B159" s="103" t="s">
        <v>51</v>
      </c>
      <c r="C159" s="405">
        <v>400</v>
      </c>
      <c r="D159" s="406"/>
      <c r="E159" s="407">
        <v>750</v>
      </c>
      <c r="F159" s="408"/>
      <c r="G159" s="15">
        <f t="shared" si="5"/>
        <v>300000</v>
      </c>
      <c r="H159" s="11">
        <v>45314</v>
      </c>
    </row>
    <row r="160" spans="1:8" x14ac:dyDescent="0.25">
      <c r="A160" s="185">
        <f t="shared" si="4"/>
        <v>14</v>
      </c>
      <c r="B160" s="103" t="s">
        <v>48</v>
      </c>
      <c r="C160" s="405">
        <v>400</v>
      </c>
      <c r="D160" s="406"/>
      <c r="E160" s="407">
        <v>750</v>
      </c>
      <c r="F160" s="408"/>
      <c r="G160" s="15">
        <f t="shared" si="5"/>
        <v>300000</v>
      </c>
      <c r="H160" s="11">
        <v>45314</v>
      </c>
    </row>
    <row r="161" spans="1:8" x14ac:dyDescent="0.25">
      <c r="A161" s="185">
        <f t="shared" si="4"/>
        <v>15</v>
      </c>
      <c r="B161" s="103" t="s">
        <v>52</v>
      </c>
      <c r="C161" s="405">
        <v>300</v>
      </c>
      <c r="D161" s="406"/>
      <c r="E161" s="407">
        <v>750</v>
      </c>
      <c r="F161" s="408"/>
      <c r="G161" s="15">
        <f t="shared" si="5"/>
        <v>225000</v>
      </c>
      <c r="H161" s="11">
        <v>45314</v>
      </c>
    </row>
    <row r="162" spans="1:8" x14ac:dyDescent="0.25">
      <c r="A162" s="185">
        <f t="shared" si="4"/>
        <v>16</v>
      </c>
      <c r="B162" s="103" t="s">
        <v>85</v>
      </c>
      <c r="C162" s="405">
        <v>300</v>
      </c>
      <c r="D162" s="406"/>
      <c r="E162" s="407">
        <v>750</v>
      </c>
      <c r="F162" s="408"/>
      <c r="G162" s="15">
        <f t="shared" si="5"/>
        <v>225000</v>
      </c>
      <c r="H162" s="11">
        <v>45314</v>
      </c>
    </row>
    <row r="163" spans="1:8" x14ac:dyDescent="0.25">
      <c r="A163" s="185">
        <f t="shared" si="4"/>
        <v>17</v>
      </c>
      <c r="B163" s="103" t="s">
        <v>297</v>
      </c>
      <c r="C163" s="405">
        <v>200</v>
      </c>
      <c r="D163" s="406"/>
      <c r="E163" s="407">
        <v>750</v>
      </c>
      <c r="F163" s="408"/>
      <c r="G163" s="15">
        <f t="shared" si="5"/>
        <v>150000</v>
      </c>
      <c r="H163" s="11">
        <v>45317</v>
      </c>
    </row>
    <row r="164" spans="1:8" x14ac:dyDescent="0.25">
      <c r="A164" s="185">
        <f t="shared" si="4"/>
        <v>18</v>
      </c>
      <c r="B164" s="103" t="s">
        <v>89</v>
      </c>
      <c r="C164" s="405">
        <v>500</v>
      </c>
      <c r="D164" s="406"/>
      <c r="E164" s="407">
        <v>750</v>
      </c>
      <c r="F164" s="408"/>
      <c r="G164" s="15">
        <f t="shared" si="5"/>
        <v>375000</v>
      </c>
      <c r="H164" s="11">
        <v>45319</v>
      </c>
    </row>
    <row r="165" spans="1:8" x14ac:dyDescent="0.25">
      <c r="A165" s="185">
        <f t="shared" si="4"/>
        <v>19</v>
      </c>
      <c r="B165" s="103" t="s">
        <v>53</v>
      </c>
      <c r="C165" s="405">
        <v>250</v>
      </c>
      <c r="D165" s="406"/>
      <c r="E165" s="407">
        <v>750</v>
      </c>
      <c r="F165" s="408"/>
      <c r="G165" s="15">
        <f t="shared" si="5"/>
        <v>187500</v>
      </c>
      <c r="H165" s="198" t="s">
        <v>352</v>
      </c>
    </row>
    <row r="166" spans="1:8" x14ac:dyDescent="0.25">
      <c r="A166" s="185">
        <f t="shared" si="4"/>
        <v>20</v>
      </c>
      <c r="B166" s="103" t="s">
        <v>220</v>
      </c>
      <c r="C166" s="405">
        <v>400</v>
      </c>
      <c r="D166" s="406"/>
      <c r="E166" s="407">
        <v>750</v>
      </c>
      <c r="F166" s="408"/>
      <c r="G166" s="15">
        <f t="shared" si="5"/>
        <v>300000</v>
      </c>
      <c r="H166" s="198" t="s">
        <v>352</v>
      </c>
    </row>
    <row r="167" spans="1:8" x14ac:dyDescent="0.25">
      <c r="A167" s="185">
        <f t="shared" si="4"/>
        <v>21</v>
      </c>
      <c r="B167" s="103"/>
      <c r="C167" s="405"/>
      <c r="D167" s="406"/>
      <c r="E167" s="407"/>
      <c r="F167" s="408"/>
      <c r="G167" s="15"/>
      <c r="H167" s="11"/>
    </row>
    <row r="168" spans="1:8" x14ac:dyDescent="0.25">
      <c r="A168" s="185">
        <f t="shared" si="4"/>
        <v>22</v>
      </c>
      <c r="B168" s="103"/>
      <c r="C168" s="405"/>
      <c r="D168" s="406"/>
      <c r="E168" s="407"/>
      <c r="F168" s="408"/>
      <c r="G168" s="15"/>
      <c r="H168" s="11"/>
    </row>
    <row r="169" spans="1:8" x14ac:dyDescent="0.25">
      <c r="A169" s="185">
        <f t="shared" si="4"/>
        <v>23</v>
      </c>
      <c r="B169" s="103"/>
      <c r="C169" s="405"/>
      <c r="D169" s="406"/>
      <c r="E169" s="407"/>
      <c r="F169" s="408"/>
      <c r="G169" s="15"/>
      <c r="H169" s="11"/>
    </row>
    <row r="170" spans="1:8" x14ac:dyDescent="0.25">
      <c r="A170" s="185">
        <f t="shared" si="4"/>
        <v>24</v>
      </c>
      <c r="B170" s="103"/>
      <c r="C170" s="405"/>
      <c r="D170" s="406"/>
      <c r="E170" s="407"/>
      <c r="F170" s="408"/>
      <c r="G170" s="15"/>
      <c r="H170" s="11"/>
    </row>
    <row r="171" spans="1:8" x14ac:dyDescent="0.25">
      <c r="A171" s="185">
        <f t="shared" si="4"/>
        <v>25</v>
      </c>
      <c r="B171" s="103"/>
      <c r="C171" s="405"/>
      <c r="D171" s="406"/>
      <c r="E171" s="407"/>
      <c r="F171" s="408"/>
      <c r="G171" s="15"/>
      <c r="H171" s="11"/>
    </row>
    <row r="172" spans="1:8" x14ac:dyDescent="0.25">
      <c r="A172" s="185">
        <f t="shared" si="4"/>
        <v>26</v>
      </c>
      <c r="B172" s="103"/>
      <c r="C172" s="405"/>
      <c r="D172" s="406"/>
      <c r="E172" s="407"/>
      <c r="F172" s="408"/>
      <c r="G172" s="15"/>
      <c r="H172" s="11"/>
    </row>
    <row r="173" spans="1:8" x14ac:dyDescent="0.25">
      <c r="A173" s="185">
        <f t="shared" si="4"/>
        <v>27</v>
      </c>
      <c r="B173" s="103"/>
      <c r="C173" s="405"/>
      <c r="D173" s="406"/>
      <c r="E173" s="407"/>
      <c r="F173" s="408"/>
      <c r="G173" s="15"/>
      <c r="H173" s="11"/>
    </row>
    <row r="174" spans="1:8" x14ac:dyDescent="0.25">
      <c r="A174" s="185">
        <f t="shared" si="4"/>
        <v>28</v>
      </c>
      <c r="B174" s="103"/>
      <c r="C174" s="405"/>
      <c r="D174" s="406"/>
      <c r="E174" s="407"/>
      <c r="F174" s="408"/>
      <c r="G174" s="15"/>
      <c r="H174" s="11"/>
    </row>
    <row r="175" spans="1:8" x14ac:dyDescent="0.25">
      <c r="A175" s="185">
        <f t="shared" si="4"/>
        <v>29</v>
      </c>
      <c r="B175" s="103"/>
      <c r="C175" s="405"/>
      <c r="D175" s="406"/>
      <c r="E175" s="407"/>
      <c r="F175" s="408"/>
      <c r="G175" s="15"/>
      <c r="H175" s="11"/>
    </row>
    <row r="176" spans="1:8" x14ac:dyDescent="0.25">
      <c r="A176" s="185">
        <f t="shared" si="4"/>
        <v>30</v>
      </c>
      <c r="B176" s="103"/>
      <c r="C176" s="405"/>
      <c r="D176" s="406"/>
      <c r="E176" s="407"/>
      <c r="F176" s="408"/>
      <c r="G176" s="15"/>
      <c r="H176" s="11"/>
    </row>
    <row r="177" spans="1:8" x14ac:dyDescent="0.25">
      <c r="A177" s="10"/>
      <c r="B177" s="103"/>
      <c r="C177" s="405"/>
      <c r="D177" s="406"/>
      <c r="E177" s="407"/>
      <c r="F177" s="408"/>
      <c r="G177" s="15"/>
      <c r="H177" s="11"/>
    </row>
    <row r="178" spans="1:8" x14ac:dyDescent="0.25">
      <c r="A178" s="10"/>
      <c r="B178" s="103"/>
      <c r="C178" s="405">
        <f>SUM(C147:D176)</f>
        <v>7750</v>
      </c>
      <c r="D178" s="406"/>
      <c r="E178" s="407" t="s">
        <v>32</v>
      </c>
      <c r="F178" s="408"/>
      <c r="G178" s="126"/>
      <c r="H178" s="176"/>
    </row>
    <row r="180" spans="1:8" x14ac:dyDescent="0.25">
      <c r="E180" s="413" t="s">
        <v>111</v>
      </c>
      <c r="F180" s="400">
        <f>SUM(G147:G176)</f>
        <v>5812500</v>
      </c>
    </row>
    <row r="181" spans="1:8" x14ac:dyDescent="0.25">
      <c r="E181" s="413"/>
      <c r="F181" s="401"/>
    </row>
    <row r="185" spans="1:8" x14ac:dyDescent="0.25">
      <c r="C185" s="414" t="s">
        <v>355</v>
      </c>
      <c r="D185" s="414"/>
      <c r="E185" s="414"/>
      <c r="F185" s="414"/>
    </row>
    <row r="187" spans="1:8" x14ac:dyDescent="0.25">
      <c r="A187" s="397" t="s">
        <v>329</v>
      </c>
      <c r="B187" s="397" t="s">
        <v>0</v>
      </c>
      <c r="C187" s="397" t="s">
        <v>79</v>
      </c>
      <c r="D187" s="402"/>
      <c r="E187" s="397" t="s">
        <v>5</v>
      </c>
      <c r="F187" s="402"/>
      <c r="G187" s="397" t="s">
        <v>107</v>
      </c>
      <c r="H187" s="397" t="s">
        <v>9</v>
      </c>
    </row>
    <row r="188" spans="1:8" x14ac:dyDescent="0.25">
      <c r="A188" s="397"/>
      <c r="B188" s="397"/>
      <c r="C188" s="403"/>
      <c r="D188" s="404"/>
      <c r="E188" s="403"/>
      <c r="F188" s="404"/>
      <c r="G188" s="403"/>
      <c r="H188" s="403"/>
    </row>
    <row r="189" spans="1:8" x14ac:dyDescent="0.25">
      <c r="A189" s="202">
        <v>1</v>
      </c>
      <c r="B189" s="103" t="s">
        <v>76</v>
      </c>
      <c r="C189" s="405">
        <v>400</v>
      </c>
      <c r="D189" s="406"/>
      <c r="E189" s="407">
        <v>730</v>
      </c>
      <c r="F189" s="408"/>
      <c r="G189" s="15">
        <f t="shared" ref="G189:G204" si="6">C189*E189</f>
        <v>292000</v>
      </c>
      <c r="H189" s="198" t="s">
        <v>353</v>
      </c>
    </row>
    <row r="190" spans="1:8" x14ac:dyDescent="0.25">
      <c r="A190" s="202">
        <f>A189+1</f>
        <v>2</v>
      </c>
      <c r="B190" s="103" t="s">
        <v>185</v>
      </c>
      <c r="C190" s="405">
        <v>700</v>
      </c>
      <c r="D190" s="406"/>
      <c r="E190" s="407">
        <v>730</v>
      </c>
      <c r="F190" s="408"/>
      <c r="G190" s="15">
        <f t="shared" si="6"/>
        <v>511000</v>
      </c>
      <c r="H190" s="198" t="s">
        <v>354</v>
      </c>
    </row>
    <row r="191" spans="1:8" x14ac:dyDescent="0.25">
      <c r="A191" s="202">
        <f t="shared" ref="A191:A219" si="7">A190+1</f>
        <v>3</v>
      </c>
      <c r="B191" s="103" t="s">
        <v>53</v>
      </c>
      <c r="C191" s="405">
        <v>400</v>
      </c>
      <c r="D191" s="406"/>
      <c r="E191" s="407">
        <v>730</v>
      </c>
      <c r="F191" s="408"/>
      <c r="G191" s="15">
        <f t="shared" si="6"/>
        <v>292000</v>
      </c>
      <c r="H191" s="198" t="s">
        <v>356</v>
      </c>
    </row>
    <row r="192" spans="1:8" x14ac:dyDescent="0.25">
      <c r="A192" s="202">
        <f t="shared" si="7"/>
        <v>4</v>
      </c>
      <c r="B192" s="103" t="s">
        <v>84</v>
      </c>
      <c r="C192" s="405">
        <v>700</v>
      </c>
      <c r="D192" s="406"/>
      <c r="E192" s="407">
        <v>730</v>
      </c>
      <c r="F192" s="408"/>
      <c r="G192" s="15">
        <f t="shared" si="6"/>
        <v>511000</v>
      </c>
      <c r="H192" s="198" t="s">
        <v>357</v>
      </c>
    </row>
    <row r="193" spans="1:8" x14ac:dyDescent="0.25">
      <c r="A193" s="202">
        <f t="shared" si="7"/>
        <v>5</v>
      </c>
      <c r="B193" s="103" t="s">
        <v>269</v>
      </c>
      <c r="C193" s="405">
        <v>700</v>
      </c>
      <c r="D193" s="406"/>
      <c r="E193" s="407">
        <v>730</v>
      </c>
      <c r="F193" s="408"/>
      <c r="G193" s="15">
        <f t="shared" si="6"/>
        <v>511000</v>
      </c>
      <c r="H193" s="198" t="s">
        <v>362</v>
      </c>
    </row>
    <row r="194" spans="1:8" x14ac:dyDescent="0.25">
      <c r="A194" s="202">
        <f t="shared" si="7"/>
        <v>6</v>
      </c>
      <c r="B194" s="103" t="s">
        <v>54</v>
      </c>
      <c r="C194" s="405">
        <v>400</v>
      </c>
      <c r="D194" s="406"/>
      <c r="E194" s="407">
        <v>730</v>
      </c>
      <c r="F194" s="408"/>
      <c r="G194" s="15">
        <f t="shared" si="6"/>
        <v>292000</v>
      </c>
      <c r="H194" s="198" t="s">
        <v>362</v>
      </c>
    </row>
    <row r="195" spans="1:8" x14ac:dyDescent="0.25">
      <c r="A195" s="202">
        <f t="shared" si="7"/>
        <v>7</v>
      </c>
      <c r="B195" s="103" t="s">
        <v>268</v>
      </c>
      <c r="C195" s="405">
        <v>700</v>
      </c>
      <c r="D195" s="406"/>
      <c r="E195" s="407">
        <v>730</v>
      </c>
      <c r="F195" s="408"/>
      <c r="G195" s="15">
        <f t="shared" si="6"/>
        <v>511000</v>
      </c>
      <c r="H195" s="198" t="s">
        <v>364</v>
      </c>
    </row>
    <row r="196" spans="1:8" x14ac:dyDescent="0.25">
      <c r="A196" s="202">
        <f t="shared" si="7"/>
        <v>8</v>
      </c>
      <c r="B196" s="103" t="s">
        <v>220</v>
      </c>
      <c r="C196" s="405">
        <v>400</v>
      </c>
      <c r="D196" s="406"/>
      <c r="E196" s="407">
        <v>730</v>
      </c>
      <c r="F196" s="408"/>
      <c r="G196" s="15">
        <f t="shared" si="6"/>
        <v>292000</v>
      </c>
      <c r="H196" s="198" t="s">
        <v>368</v>
      </c>
    </row>
    <row r="197" spans="1:8" x14ac:dyDescent="0.25">
      <c r="A197" s="202">
        <f t="shared" si="7"/>
        <v>9</v>
      </c>
      <c r="B197" s="103" t="s">
        <v>89</v>
      </c>
      <c r="C197" s="405">
        <v>500</v>
      </c>
      <c r="D197" s="406"/>
      <c r="E197" s="407">
        <v>730</v>
      </c>
      <c r="F197" s="408"/>
      <c r="G197" s="15">
        <f t="shared" si="6"/>
        <v>365000</v>
      </c>
      <c r="H197" s="198" t="s">
        <v>368</v>
      </c>
    </row>
    <row r="198" spans="1:8" x14ac:dyDescent="0.25">
      <c r="A198" s="202">
        <f t="shared" si="7"/>
        <v>10</v>
      </c>
      <c r="B198" s="103" t="s">
        <v>78</v>
      </c>
      <c r="C198" s="405">
        <v>700</v>
      </c>
      <c r="D198" s="406"/>
      <c r="E198" s="407">
        <v>730</v>
      </c>
      <c r="F198" s="408"/>
      <c r="G198" s="15">
        <f t="shared" si="6"/>
        <v>511000</v>
      </c>
      <c r="H198" s="198" t="s">
        <v>370</v>
      </c>
    </row>
    <row r="199" spans="1:8" x14ac:dyDescent="0.25">
      <c r="A199" s="202">
        <f t="shared" si="7"/>
        <v>11</v>
      </c>
      <c r="B199" s="103" t="s">
        <v>382</v>
      </c>
      <c r="C199" s="405">
        <v>800</v>
      </c>
      <c r="D199" s="406"/>
      <c r="E199" s="407">
        <v>730</v>
      </c>
      <c r="F199" s="408"/>
      <c r="G199" s="15">
        <f t="shared" si="6"/>
        <v>584000</v>
      </c>
      <c r="H199" s="198" t="s">
        <v>381</v>
      </c>
    </row>
    <row r="200" spans="1:8" x14ac:dyDescent="0.25">
      <c r="A200" s="202">
        <f t="shared" si="7"/>
        <v>12</v>
      </c>
      <c r="B200" s="103" t="s">
        <v>386</v>
      </c>
      <c r="C200" s="405">
        <v>800</v>
      </c>
      <c r="D200" s="406"/>
      <c r="E200" s="407">
        <v>730</v>
      </c>
      <c r="F200" s="408"/>
      <c r="G200" s="15">
        <f t="shared" si="6"/>
        <v>584000</v>
      </c>
      <c r="H200" s="198" t="s">
        <v>385</v>
      </c>
    </row>
    <row r="201" spans="1:8" x14ac:dyDescent="0.25">
      <c r="A201" s="202">
        <f t="shared" si="7"/>
        <v>13</v>
      </c>
      <c r="B201" s="103" t="s">
        <v>47</v>
      </c>
      <c r="C201" s="405">
        <v>250</v>
      </c>
      <c r="D201" s="406"/>
      <c r="E201" s="407">
        <v>730</v>
      </c>
      <c r="F201" s="408"/>
      <c r="G201" s="15">
        <f t="shared" si="6"/>
        <v>182500</v>
      </c>
      <c r="H201" s="198" t="s">
        <v>387</v>
      </c>
    </row>
    <row r="202" spans="1:8" x14ac:dyDescent="0.25">
      <c r="A202" s="202">
        <f t="shared" si="7"/>
        <v>14</v>
      </c>
      <c r="B202" s="103" t="s">
        <v>53</v>
      </c>
      <c r="C202" s="405">
        <v>250</v>
      </c>
      <c r="D202" s="406"/>
      <c r="E202" s="407">
        <v>730</v>
      </c>
      <c r="F202" s="408"/>
      <c r="G202" s="15">
        <f t="shared" si="6"/>
        <v>182500</v>
      </c>
      <c r="H202" s="198" t="s">
        <v>387</v>
      </c>
    </row>
    <row r="203" spans="1:8" x14ac:dyDescent="0.25">
      <c r="A203" s="202">
        <f t="shared" si="7"/>
        <v>15</v>
      </c>
      <c r="B203" s="103" t="s">
        <v>76</v>
      </c>
      <c r="C203" s="405">
        <v>250</v>
      </c>
      <c r="D203" s="406"/>
      <c r="E203" s="407">
        <v>730</v>
      </c>
      <c r="F203" s="408"/>
      <c r="G203" s="15">
        <f t="shared" si="6"/>
        <v>182500</v>
      </c>
      <c r="H203" s="198" t="s">
        <v>387</v>
      </c>
    </row>
    <row r="204" spans="1:8" x14ac:dyDescent="0.25">
      <c r="A204" s="202">
        <f t="shared" si="7"/>
        <v>16</v>
      </c>
      <c r="B204" s="103" t="s">
        <v>85</v>
      </c>
      <c r="C204" s="405">
        <v>250</v>
      </c>
      <c r="D204" s="406"/>
      <c r="E204" s="407">
        <v>730</v>
      </c>
      <c r="F204" s="408"/>
      <c r="G204" s="15">
        <f t="shared" si="6"/>
        <v>182500</v>
      </c>
      <c r="H204" s="198" t="s">
        <v>387</v>
      </c>
    </row>
    <row r="205" spans="1:8" x14ac:dyDescent="0.25">
      <c r="A205" s="202">
        <f t="shared" si="7"/>
        <v>17</v>
      </c>
      <c r="B205" s="103"/>
      <c r="C205" s="405"/>
      <c r="D205" s="406"/>
      <c r="E205" s="407"/>
      <c r="F205" s="408"/>
      <c r="G205" s="15"/>
      <c r="H205" s="198"/>
    </row>
    <row r="206" spans="1:8" x14ac:dyDescent="0.25">
      <c r="A206" s="202">
        <f t="shared" si="7"/>
        <v>18</v>
      </c>
      <c r="B206" s="103"/>
      <c r="C206" s="405"/>
      <c r="D206" s="406"/>
      <c r="E206" s="407"/>
      <c r="F206" s="408"/>
      <c r="G206" s="15"/>
      <c r="H206" s="198"/>
    </row>
    <row r="207" spans="1:8" x14ac:dyDescent="0.25">
      <c r="A207" s="202">
        <f t="shared" si="7"/>
        <v>19</v>
      </c>
      <c r="B207" s="103"/>
      <c r="C207" s="405"/>
      <c r="D207" s="406"/>
      <c r="E207" s="407"/>
      <c r="F207" s="408"/>
      <c r="G207" s="15"/>
      <c r="H207" s="198"/>
    </row>
    <row r="208" spans="1:8" x14ac:dyDescent="0.25">
      <c r="A208" s="202">
        <f t="shared" si="7"/>
        <v>20</v>
      </c>
      <c r="B208" s="103"/>
      <c r="C208" s="405"/>
      <c r="D208" s="406"/>
      <c r="E208" s="407"/>
      <c r="F208" s="408"/>
      <c r="G208" s="15"/>
      <c r="H208" s="198"/>
    </row>
    <row r="209" spans="1:8" x14ac:dyDescent="0.25">
      <c r="A209" s="202">
        <f t="shared" si="7"/>
        <v>21</v>
      </c>
      <c r="B209" s="103"/>
      <c r="C209" s="405"/>
      <c r="D209" s="406"/>
      <c r="E209" s="407"/>
      <c r="F209" s="408"/>
      <c r="G209" s="15"/>
      <c r="H209" s="198"/>
    </row>
    <row r="210" spans="1:8" x14ac:dyDescent="0.25">
      <c r="A210" s="202">
        <f t="shared" si="7"/>
        <v>22</v>
      </c>
      <c r="B210" s="103"/>
      <c r="C210" s="405"/>
      <c r="D210" s="406"/>
      <c r="E210" s="407"/>
      <c r="F210" s="408"/>
      <c r="G210" s="15"/>
      <c r="H210" s="11"/>
    </row>
    <row r="211" spans="1:8" x14ac:dyDescent="0.25">
      <c r="A211" s="202">
        <f t="shared" si="7"/>
        <v>23</v>
      </c>
      <c r="B211" s="103"/>
      <c r="C211" s="405"/>
      <c r="D211" s="406"/>
      <c r="E211" s="407"/>
      <c r="F211" s="408"/>
      <c r="G211" s="15"/>
      <c r="H211" s="11"/>
    </row>
    <row r="212" spans="1:8" x14ac:dyDescent="0.25">
      <c r="A212" s="202">
        <f t="shared" si="7"/>
        <v>24</v>
      </c>
      <c r="B212" s="103"/>
      <c r="C212" s="405"/>
      <c r="D212" s="406"/>
      <c r="E212" s="407"/>
      <c r="F212" s="408"/>
      <c r="G212" s="15"/>
      <c r="H212" s="11"/>
    </row>
    <row r="213" spans="1:8" x14ac:dyDescent="0.25">
      <c r="A213" s="202">
        <f t="shared" si="7"/>
        <v>25</v>
      </c>
      <c r="B213" s="103"/>
      <c r="C213" s="405"/>
      <c r="D213" s="406"/>
      <c r="E213" s="407"/>
      <c r="F213" s="408"/>
      <c r="G213" s="15"/>
      <c r="H213" s="11"/>
    </row>
    <row r="214" spans="1:8" x14ac:dyDescent="0.25">
      <c r="A214" s="202">
        <f t="shared" si="7"/>
        <v>26</v>
      </c>
      <c r="B214" s="103"/>
      <c r="C214" s="405"/>
      <c r="D214" s="406"/>
      <c r="E214" s="407"/>
      <c r="F214" s="408"/>
      <c r="G214" s="15"/>
      <c r="H214" s="11"/>
    </row>
    <row r="215" spans="1:8" x14ac:dyDescent="0.25">
      <c r="A215" s="202">
        <f t="shared" si="7"/>
        <v>27</v>
      </c>
      <c r="B215" s="103"/>
      <c r="C215" s="405"/>
      <c r="D215" s="406"/>
      <c r="E215" s="407"/>
      <c r="F215" s="408"/>
      <c r="G215" s="15"/>
      <c r="H215" s="11"/>
    </row>
    <row r="216" spans="1:8" x14ac:dyDescent="0.25">
      <c r="A216" s="202">
        <f t="shared" si="7"/>
        <v>28</v>
      </c>
      <c r="B216" s="103"/>
      <c r="C216" s="405"/>
      <c r="D216" s="406"/>
      <c r="E216" s="407"/>
      <c r="F216" s="408"/>
      <c r="G216" s="15"/>
      <c r="H216" s="11"/>
    </row>
    <row r="217" spans="1:8" x14ac:dyDescent="0.25">
      <c r="A217" s="202">
        <f t="shared" si="7"/>
        <v>29</v>
      </c>
      <c r="B217" s="103"/>
      <c r="C217" s="405"/>
      <c r="D217" s="406"/>
      <c r="E217" s="407"/>
      <c r="F217" s="408"/>
      <c r="G217" s="15"/>
      <c r="H217" s="11"/>
    </row>
    <row r="218" spans="1:8" x14ac:dyDescent="0.25">
      <c r="A218" s="202">
        <f t="shared" si="7"/>
        <v>30</v>
      </c>
      <c r="B218" s="103"/>
      <c r="C218" s="405"/>
      <c r="D218" s="406"/>
      <c r="E218" s="407"/>
      <c r="F218" s="408"/>
      <c r="G218" s="15"/>
      <c r="H218" s="11"/>
    </row>
    <row r="219" spans="1:8" x14ac:dyDescent="0.25">
      <c r="A219" s="202">
        <f t="shared" si="7"/>
        <v>31</v>
      </c>
      <c r="B219" s="103"/>
      <c r="C219" s="405"/>
      <c r="D219" s="406"/>
      <c r="E219" s="407"/>
      <c r="F219" s="408"/>
      <c r="G219" s="15"/>
      <c r="H219" s="11"/>
    </row>
    <row r="220" spans="1:8" x14ac:dyDescent="0.25">
      <c r="A220" s="10"/>
      <c r="B220" s="103"/>
      <c r="C220" s="405">
        <f>SUM(C189:D218)</f>
        <v>8200</v>
      </c>
      <c r="D220" s="406"/>
      <c r="E220" s="407" t="s">
        <v>32</v>
      </c>
      <c r="F220" s="408"/>
      <c r="G220" s="126"/>
      <c r="H220" s="176"/>
    </row>
    <row r="222" spans="1:8" x14ac:dyDescent="0.25">
      <c r="E222" s="413" t="s">
        <v>111</v>
      </c>
      <c r="F222" s="400">
        <f>SUM(G189:G218)</f>
        <v>5986000</v>
      </c>
    </row>
    <row r="223" spans="1:8" x14ac:dyDescent="0.25">
      <c r="E223" s="413"/>
      <c r="F223" s="401"/>
    </row>
    <row r="228" spans="1:8" x14ac:dyDescent="0.25">
      <c r="C228" s="414" t="s">
        <v>391</v>
      </c>
      <c r="D228" s="414"/>
      <c r="E228" s="414"/>
      <c r="F228" s="414"/>
    </row>
    <row r="230" spans="1:8" x14ac:dyDescent="0.25">
      <c r="A230" s="397" t="s">
        <v>329</v>
      </c>
      <c r="B230" s="397" t="s">
        <v>0</v>
      </c>
      <c r="C230" s="397" t="s">
        <v>79</v>
      </c>
      <c r="D230" s="402"/>
      <c r="E230" s="397" t="s">
        <v>5</v>
      </c>
      <c r="F230" s="402"/>
      <c r="G230" s="397" t="s">
        <v>107</v>
      </c>
      <c r="H230" s="397" t="s">
        <v>9</v>
      </c>
    </row>
    <row r="231" spans="1:8" x14ac:dyDescent="0.25">
      <c r="A231" s="397"/>
      <c r="B231" s="397"/>
      <c r="C231" s="403"/>
      <c r="D231" s="404"/>
      <c r="E231" s="403"/>
      <c r="F231" s="404"/>
      <c r="G231" s="403"/>
      <c r="H231" s="403"/>
    </row>
    <row r="232" spans="1:8" x14ac:dyDescent="0.25">
      <c r="A232" s="221">
        <v>1</v>
      </c>
      <c r="B232" s="103" t="s">
        <v>73</v>
      </c>
      <c r="C232" s="405">
        <v>250</v>
      </c>
      <c r="D232" s="406"/>
      <c r="E232" s="407">
        <v>730</v>
      </c>
      <c r="F232" s="408"/>
      <c r="G232" s="15">
        <f t="shared" ref="G232:G237" si="8">C232*E232</f>
        <v>182500</v>
      </c>
      <c r="H232" s="198" t="s">
        <v>390</v>
      </c>
    </row>
    <row r="233" spans="1:8" x14ac:dyDescent="0.25">
      <c r="A233" s="222">
        <f>A232+1</f>
        <v>2</v>
      </c>
      <c r="B233" s="103" t="s">
        <v>220</v>
      </c>
      <c r="C233" s="405">
        <v>250</v>
      </c>
      <c r="D233" s="406"/>
      <c r="E233" s="407">
        <v>730</v>
      </c>
      <c r="F233" s="408"/>
      <c r="G233" s="15">
        <f t="shared" si="8"/>
        <v>182500</v>
      </c>
      <c r="H233" s="198" t="s">
        <v>390</v>
      </c>
    </row>
    <row r="234" spans="1:8" x14ac:dyDescent="0.25">
      <c r="A234" s="222">
        <f t="shared" ref="A234:A259" si="9">A233+1</f>
        <v>3</v>
      </c>
      <c r="B234" s="103" t="s">
        <v>89</v>
      </c>
      <c r="C234" s="405">
        <v>300</v>
      </c>
      <c r="D234" s="406"/>
      <c r="E234" s="407">
        <v>730</v>
      </c>
      <c r="F234" s="408"/>
      <c r="G234" s="15">
        <f t="shared" si="8"/>
        <v>219000</v>
      </c>
      <c r="H234" s="198" t="s">
        <v>390</v>
      </c>
    </row>
    <row r="235" spans="1:8" x14ac:dyDescent="0.25">
      <c r="A235" s="222">
        <f t="shared" si="9"/>
        <v>4</v>
      </c>
      <c r="B235" s="103" t="s">
        <v>77</v>
      </c>
      <c r="C235" s="405">
        <v>700</v>
      </c>
      <c r="D235" s="406"/>
      <c r="E235" s="407">
        <v>730</v>
      </c>
      <c r="F235" s="408"/>
      <c r="G235" s="15">
        <f t="shared" si="8"/>
        <v>511000</v>
      </c>
      <c r="H235" s="198" t="s">
        <v>393</v>
      </c>
    </row>
    <row r="236" spans="1:8" x14ac:dyDescent="0.25">
      <c r="A236" s="222">
        <f t="shared" si="9"/>
        <v>5</v>
      </c>
      <c r="B236" s="103" t="s">
        <v>268</v>
      </c>
      <c r="C236" s="405">
        <v>700</v>
      </c>
      <c r="D236" s="406"/>
      <c r="E236" s="407">
        <v>730</v>
      </c>
      <c r="F236" s="408"/>
      <c r="G236" s="15">
        <f t="shared" si="8"/>
        <v>511000</v>
      </c>
      <c r="H236" s="198" t="s">
        <v>394</v>
      </c>
    </row>
    <row r="237" spans="1:8" x14ac:dyDescent="0.25">
      <c r="A237" s="222">
        <f t="shared" si="9"/>
        <v>6</v>
      </c>
      <c r="B237" s="103" t="s">
        <v>78</v>
      </c>
      <c r="C237" s="405">
        <v>700</v>
      </c>
      <c r="D237" s="406"/>
      <c r="E237" s="407">
        <v>730</v>
      </c>
      <c r="F237" s="408"/>
      <c r="G237" s="15">
        <f t="shared" si="8"/>
        <v>511000</v>
      </c>
      <c r="H237" s="198" t="s">
        <v>395</v>
      </c>
    </row>
    <row r="238" spans="1:8" x14ac:dyDescent="0.25">
      <c r="A238" s="222">
        <f t="shared" si="9"/>
        <v>7</v>
      </c>
      <c r="B238" s="103"/>
      <c r="C238" s="405"/>
      <c r="D238" s="406"/>
      <c r="E238" s="407"/>
      <c r="F238" s="408"/>
      <c r="G238" s="15"/>
      <c r="H238" s="198"/>
    </row>
    <row r="239" spans="1:8" x14ac:dyDescent="0.25">
      <c r="A239" s="222">
        <f t="shared" si="9"/>
        <v>8</v>
      </c>
      <c r="B239" s="103"/>
      <c r="C239" s="405"/>
      <c r="D239" s="406"/>
      <c r="E239" s="407"/>
      <c r="F239" s="408"/>
      <c r="G239" s="15"/>
      <c r="H239" s="198"/>
    </row>
    <row r="240" spans="1:8" x14ac:dyDescent="0.25">
      <c r="A240" s="222">
        <f t="shared" si="9"/>
        <v>9</v>
      </c>
      <c r="B240" s="103"/>
      <c r="C240" s="405"/>
      <c r="D240" s="406"/>
      <c r="E240" s="407"/>
      <c r="F240" s="408"/>
      <c r="G240" s="15"/>
      <c r="H240" s="198"/>
    </row>
    <row r="241" spans="1:8" x14ac:dyDescent="0.25">
      <c r="A241" s="222">
        <f t="shared" si="9"/>
        <v>10</v>
      </c>
      <c r="B241" s="103"/>
      <c r="C241" s="405"/>
      <c r="D241" s="406"/>
      <c r="E241" s="407"/>
      <c r="F241" s="408"/>
      <c r="G241" s="15"/>
      <c r="H241" s="198"/>
    </row>
    <row r="242" spans="1:8" x14ac:dyDescent="0.25">
      <c r="A242" s="222">
        <f t="shared" si="9"/>
        <v>11</v>
      </c>
      <c r="B242" s="103"/>
      <c r="C242" s="405"/>
      <c r="D242" s="406"/>
      <c r="E242" s="407"/>
      <c r="F242" s="408"/>
      <c r="G242" s="15"/>
      <c r="H242" s="198"/>
    </row>
    <row r="243" spans="1:8" x14ac:dyDescent="0.25">
      <c r="A243" s="222">
        <f t="shared" si="9"/>
        <v>12</v>
      </c>
      <c r="B243" s="103"/>
      <c r="C243" s="405"/>
      <c r="D243" s="406"/>
      <c r="E243" s="407"/>
      <c r="F243" s="408"/>
      <c r="G243" s="15"/>
      <c r="H243" s="11"/>
    </row>
    <row r="244" spans="1:8" x14ac:dyDescent="0.25">
      <c r="A244" s="222">
        <f t="shared" si="9"/>
        <v>13</v>
      </c>
      <c r="B244" s="103"/>
      <c r="C244" s="405"/>
      <c r="D244" s="406"/>
      <c r="E244" s="407"/>
      <c r="F244" s="408"/>
      <c r="G244" s="15"/>
      <c r="H244" s="11"/>
    </row>
    <row r="245" spans="1:8" x14ac:dyDescent="0.25">
      <c r="A245" s="222">
        <f t="shared" si="9"/>
        <v>14</v>
      </c>
      <c r="B245" s="103"/>
      <c r="C245" s="405"/>
      <c r="D245" s="406"/>
      <c r="E245" s="407"/>
      <c r="F245" s="408"/>
      <c r="G245" s="15"/>
      <c r="H245" s="11"/>
    </row>
    <row r="246" spans="1:8" x14ac:dyDescent="0.25">
      <c r="A246" s="222">
        <f t="shared" si="9"/>
        <v>15</v>
      </c>
      <c r="B246" s="103"/>
      <c r="C246" s="405"/>
      <c r="D246" s="406"/>
      <c r="E246" s="407"/>
      <c r="F246" s="408"/>
      <c r="G246" s="15"/>
      <c r="H246" s="11"/>
    </row>
    <row r="247" spans="1:8" x14ac:dyDescent="0.25">
      <c r="A247" s="222">
        <f t="shared" si="9"/>
        <v>16</v>
      </c>
      <c r="B247" s="103"/>
      <c r="C247" s="405"/>
      <c r="D247" s="406"/>
      <c r="E247" s="407"/>
      <c r="F247" s="408"/>
      <c r="G247" s="15"/>
      <c r="H247" s="11"/>
    </row>
    <row r="248" spans="1:8" x14ac:dyDescent="0.25">
      <c r="A248" s="222">
        <f t="shared" si="9"/>
        <v>17</v>
      </c>
      <c r="B248" s="103"/>
      <c r="C248" s="405"/>
      <c r="D248" s="406"/>
      <c r="E248" s="407"/>
      <c r="F248" s="408"/>
      <c r="G248" s="15"/>
      <c r="H248" s="198"/>
    </row>
    <row r="249" spans="1:8" x14ac:dyDescent="0.25">
      <c r="A249" s="222">
        <f t="shared" si="9"/>
        <v>18</v>
      </c>
      <c r="B249" s="103"/>
      <c r="C249" s="405"/>
      <c r="D249" s="406"/>
      <c r="E249" s="407"/>
      <c r="F249" s="408"/>
      <c r="G249" s="15"/>
      <c r="H249" s="198"/>
    </row>
    <row r="250" spans="1:8" x14ac:dyDescent="0.25">
      <c r="A250" s="222">
        <f t="shared" si="9"/>
        <v>19</v>
      </c>
      <c r="B250" s="103"/>
      <c r="C250" s="405"/>
      <c r="D250" s="406"/>
      <c r="E250" s="407"/>
      <c r="F250" s="408"/>
      <c r="G250" s="15"/>
      <c r="H250" s="11"/>
    </row>
    <row r="251" spans="1:8" x14ac:dyDescent="0.25">
      <c r="A251" s="222">
        <f t="shared" si="9"/>
        <v>20</v>
      </c>
      <c r="B251" s="103"/>
      <c r="C251" s="405"/>
      <c r="D251" s="406"/>
      <c r="E251" s="407"/>
      <c r="F251" s="408"/>
      <c r="G251" s="15"/>
      <c r="H251" s="11"/>
    </row>
    <row r="252" spans="1:8" x14ac:dyDescent="0.25">
      <c r="A252" s="222">
        <f t="shared" si="9"/>
        <v>21</v>
      </c>
      <c r="B252" s="103"/>
      <c r="C252" s="405"/>
      <c r="D252" s="406"/>
      <c r="E252" s="407"/>
      <c r="F252" s="408"/>
      <c r="G252" s="15"/>
      <c r="H252" s="11"/>
    </row>
    <row r="253" spans="1:8" x14ac:dyDescent="0.25">
      <c r="A253" s="222">
        <f t="shared" si="9"/>
        <v>22</v>
      </c>
      <c r="B253" s="103"/>
      <c r="C253" s="405"/>
      <c r="D253" s="406"/>
      <c r="E253" s="407"/>
      <c r="F253" s="408"/>
      <c r="G253" s="15"/>
      <c r="H253" s="11"/>
    </row>
    <row r="254" spans="1:8" x14ac:dyDescent="0.25">
      <c r="A254" s="222">
        <f t="shared" si="9"/>
        <v>23</v>
      </c>
      <c r="B254" s="103"/>
      <c r="C254" s="405"/>
      <c r="D254" s="406"/>
      <c r="E254" s="407"/>
      <c r="F254" s="408"/>
      <c r="G254" s="15"/>
      <c r="H254" s="11"/>
    </row>
    <row r="255" spans="1:8" x14ac:dyDescent="0.25">
      <c r="A255" s="222">
        <f t="shared" si="9"/>
        <v>24</v>
      </c>
      <c r="B255" s="103"/>
      <c r="C255" s="405"/>
      <c r="D255" s="406"/>
      <c r="E255" s="407"/>
      <c r="F255" s="408"/>
      <c r="G255" s="15"/>
      <c r="H255" s="11"/>
    </row>
    <row r="256" spans="1:8" x14ac:dyDescent="0.25">
      <c r="A256" s="222">
        <f t="shared" si="9"/>
        <v>25</v>
      </c>
      <c r="B256" s="103"/>
      <c r="C256" s="405"/>
      <c r="D256" s="406"/>
      <c r="E256" s="407"/>
      <c r="F256" s="408"/>
      <c r="G256" s="15"/>
      <c r="H256" s="11"/>
    </row>
    <row r="257" spans="1:8" x14ac:dyDescent="0.25">
      <c r="A257" s="222">
        <f t="shared" si="9"/>
        <v>26</v>
      </c>
      <c r="B257" s="103"/>
      <c r="C257" s="405"/>
      <c r="D257" s="406"/>
      <c r="E257" s="407"/>
      <c r="F257" s="408"/>
      <c r="G257" s="15"/>
      <c r="H257" s="11"/>
    </row>
    <row r="258" spans="1:8" x14ac:dyDescent="0.25">
      <c r="A258" s="222">
        <f t="shared" si="9"/>
        <v>27</v>
      </c>
      <c r="B258" s="103"/>
      <c r="C258" s="405"/>
      <c r="D258" s="406"/>
      <c r="E258" s="407"/>
      <c r="F258" s="408"/>
      <c r="G258" s="15"/>
      <c r="H258" s="11"/>
    </row>
    <row r="259" spans="1:8" x14ac:dyDescent="0.25">
      <c r="A259" s="222">
        <f t="shared" si="9"/>
        <v>28</v>
      </c>
      <c r="B259" s="103"/>
      <c r="C259" s="405"/>
      <c r="D259" s="406"/>
      <c r="E259" s="407"/>
      <c r="F259" s="408"/>
      <c r="G259" s="15"/>
      <c r="H259" s="11"/>
    </row>
    <row r="260" spans="1:8" x14ac:dyDescent="0.25">
      <c r="A260" s="10"/>
      <c r="B260" s="103"/>
      <c r="C260" s="405"/>
      <c r="D260" s="406"/>
      <c r="E260" s="407"/>
      <c r="F260" s="408"/>
      <c r="G260" s="15"/>
      <c r="H260" s="11"/>
    </row>
    <row r="261" spans="1:8" x14ac:dyDescent="0.25">
      <c r="A261" s="10"/>
      <c r="B261" s="103"/>
      <c r="C261" s="405">
        <f>SUM(C232:D237)</f>
        <v>2900</v>
      </c>
      <c r="D261" s="406"/>
      <c r="E261" s="407" t="s">
        <v>32</v>
      </c>
      <c r="F261" s="408"/>
      <c r="G261" s="126"/>
      <c r="H261" s="176"/>
    </row>
    <row r="263" spans="1:8" x14ac:dyDescent="0.25">
      <c r="E263" s="413" t="s">
        <v>111</v>
      </c>
      <c r="F263" s="400">
        <f>SUM(G232:G237)</f>
        <v>2117000</v>
      </c>
    </row>
    <row r="264" spans="1:8" x14ac:dyDescent="0.25">
      <c r="E264" s="413"/>
      <c r="F264" s="401"/>
    </row>
    <row r="268" spans="1:8" x14ac:dyDescent="0.25">
      <c r="C268" s="414" t="s">
        <v>403</v>
      </c>
      <c r="D268" s="414"/>
      <c r="E268" s="414"/>
      <c r="F268" s="414"/>
    </row>
    <row r="270" spans="1:8" x14ac:dyDescent="0.25">
      <c r="A270" s="397" t="s">
        <v>329</v>
      </c>
      <c r="B270" s="397" t="s">
        <v>0</v>
      </c>
      <c r="C270" s="397" t="s">
        <v>79</v>
      </c>
      <c r="D270" s="402"/>
      <c r="E270" s="397" t="s">
        <v>5</v>
      </c>
      <c r="F270" s="402"/>
      <c r="G270" s="397" t="s">
        <v>107</v>
      </c>
      <c r="H270" s="397" t="s">
        <v>9</v>
      </c>
    </row>
    <row r="271" spans="1:8" x14ac:dyDescent="0.25">
      <c r="A271" s="397"/>
      <c r="B271" s="397"/>
      <c r="C271" s="403"/>
      <c r="D271" s="404"/>
      <c r="E271" s="403"/>
      <c r="F271" s="404"/>
      <c r="G271" s="403"/>
      <c r="H271" s="403"/>
    </row>
    <row r="272" spans="1:8" x14ac:dyDescent="0.25">
      <c r="A272" s="226">
        <v>1</v>
      </c>
      <c r="B272" s="103" t="s">
        <v>269</v>
      </c>
      <c r="C272" s="405">
        <v>700</v>
      </c>
      <c r="D272" s="406"/>
      <c r="E272" s="407">
        <v>730</v>
      </c>
      <c r="F272" s="408"/>
      <c r="G272" s="15">
        <f t="shared" ref="G272:G287" si="10">C272*E272</f>
        <v>511000</v>
      </c>
      <c r="H272" s="198" t="s">
        <v>399</v>
      </c>
    </row>
    <row r="273" spans="1:8" x14ac:dyDescent="0.25">
      <c r="A273" s="226">
        <f t="shared" ref="A273:A293" si="11">A272+1</f>
        <v>2</v>
      </c>
      <c r="B273" s="103" t="s">
        <v>61</v>
      </c>
      <c r="C273" s="405">
        <v>700</v>
      </c>
      <c r="D273" s="406"/>
      <c r="E273" s="407">
        <v>730</v>
      </c>
      <c r="F273" s="408"/>
      <c r="G273" s="15">
        <f t="shared" si="10"/>
        <v>511000</v>
      </c>
      <c r="H273" s="198" t="s">
        <v>399</v>
      </c>
    </row>
    <row r="274" spans="1:8" x14ac:dyDescent="0.25">
      <c r="A274" s="226">
        <f t="shared" si="11"/>
        <v>3</v>
      </c>
      <c r="B274" s="103" t="s">
        <v>400</v>
      </c>
      <c r="C274" s="405">
        <v>700</v>
      </c>
      <c r="D274" s="406"/>
      <c r="E274" s="407">
        <v>730</v>
      </c>
      <c r="F274" s="408"/>
      <c r="G274" s="15">
        <f t="shared" si="10"/>
        <v>511000</v>
      </c>
      <c r="H274" s="198" t="s">
        <v>399</v>
      </c>
    </row>
    <row r="275" spans="1:8" x14ac:dyDescent="0.25">
      <c r="A275" s="226">
        <f t="shared" si="11"/>
        <v>4</v>
      </c>
      <c r="B275" s="103" t="s">
        <v>54</v>
      </c>
      <c r="C275" s="405">
        <v>480</v>
      </c>
      <c r="D275" s="406"/>
      <c r="E275" s="407">
        <v>730</v>
      </c>
      <c r="F275" s="408"/>
      <c r="G275" s="15">
        <f t="shared" si="10"/>
        <v>350400</v>
      </c>
      <c r="H275" s="198" t="s">
        <v>399</v>
      </c>
    </row>
    <row r="276" spans="1:8" x14ac:dyDescent="0.25">
      <c r="A276" s="226">
        <f t="shared" si="11"/>
        <v>5</v>
      </c>
      <c r="B276" s="103" t="s">
        <v>46</v>
      </c>
      <c r="C276" s="405">
        <v>450</v>
      </c>
      <c r="D276" s="406"/>
      <c r="E276" s="407">
        <v>730</v>
      </c>
      <c r="F276" s="408"/>
      <c r="G276" s="15">
        <f t="shared" si="10"/>
        <v>328500</v>
      </c>
      <c r="H276" s="198" t="s">
        <v>399</v>
      </c>
    </row>
    <row r="277" spans="1:8" x14ac:dyDescent="0.25">
      <c r="A277" s="226">
        <f t="shared" si="11"/>
        <v>6</v>
      </c>
      <c r="B277" s="103" t="s">
        <v>44</v>
      </c>
      <c r="C277" s="405">
        <v>250</v>
      </c>
      <c r="D277" s="406"/>
      <c r="E277" s="407">
        <v>730</v>
      </c>
      <c r="F277" s="408"/>
      <c r="G277" s="15">
        <f t="shared" si="10"/>
        <v>182500</v>
      </c>
      <c r="H277" s="198" t="s">
        <v>401</v>
      </c>
    </row>
    <row r="278" spans="1:8" x14ac:dyDescent="0.25">
      <c r="A278" s="226">
        <f t="shared" si="11"/>
        <v>7</v>
      </c>
      <c r="B278" s="103" t="s">
        <v>72</v>
      </c>
      <c r="C278" s="405">
        <v>250</v>
      </c>
      <c r="D278" s="406"/>
      <c r="E278" s="407">
        <v>730</v>
      </c>
      <c r="F278" s="408"/>
      <c r="G278" s="15">
        <f t="shared" si="10"/>
        <v>182500</v>
      </c>
      <c r="H278" s="198" t="s">
        <v>401</v>
      </c>
    </row>
    <row r="279" spans="1:8" x14ac:dyDescent="0.25">
      <c r="A279" s="226">
        <f t="shared" si="11"/>
        <v>8</v>
      </c>
      <c r="B279" s="103" t="s">
        <v>50</v>
      </c>
      <c r="C279" s="405">
        <v>250</v>
      </c>
      <c r="D279" s="406"/>
      <c r="E279" s="407">
        <v>730</v>
      </c>
      <c r="F279" s="408"/>
      <c r="G279" s="15">
        <f t="shared" si="10"/>
        <v>182500</v>
      </c>
      <c r="H279" s="198" t="s">
        <v>401</v>
      </c>
    </row>
    <row r="280" spans="1:8" x14ac:dyDescent="0.25">
      <c r="A280" s="226">
        <f t="shared" si="11"/>
        <v>9</v>
      </c>
      <c r="B280" s="103" t="s">
        <v>86</v>
      </c>
      <c r="C280" s="405">
        <v>250</v>
      </c>
      <c r="D280" s="406"/>
      <c r="E280" s="407">
        <v>730</v>
      </c>
      <c r="F280" s="408"/>
      <c r="G280" s="15">
        <f t="shared" si="10"/>
        <v>182500</v>
      </c>
      <c r="H280" s="198" t="s">
        <v>401</v>
      </c>
    </row>
    <row r="281" spans="1:8" x14ac:dyDescent="0.25">
      <c r="A281" s="226">
        <f t="shared" si="11"/>
        <v>10</v>
      </c>
      <c r="B281" s="103" t="s">
        <v>45</v>
      </c>
      <c r="C281" s="405">
        <v>250</v>
      </c>
      <c r="D281" s="406"/>
      <c r="E281" s="407">
        <v>730</v>
      </c>
      <c r="F281" s="408"/>
      <c r="G281" s="15">
        <f t="shared" si="10"/>
        <v>182500</v>
      </c>
      <c r="H281" s="198" t="s">
        <v>401</v>
      </c>
    </row>
    <row r="282" spans="1:8" x14ac:dyDescent="0.25">
      <c r="A282" s="226">
        <f t="shared" si="11"/>
        <v>11</v>
      </c>
      <c r="B282" s="103" t="s">
        <v>52</v>
      </c>
      <c r="C282" s="405">
        <v>250</v>
      </c>
      <c r="D282" s="406"/>
      <c r="E282" s="407">
        <v>730</v>
      </c>
      <c r="F282" s="408"/>
      <c r="G282" s="15">
        <f t="shared" si="10"/>
        <v>182500</v>
      </c>
      <c r="H282" s="198" t="s">
        <v>401</v>
      </c>
    </row>
    <row r="283" spans="1:8" x14ac:dyDescent="0.25">
      <c r="A283" s="226">
        <f t="shared" si="11"/>
        <v>12</v>
      </c>
      <c r="B283" s="103" t="s">
        <v>314</v>
      </c>
      <c r="C283" s="405">
        <v>250</v>
      </c>
      <c r="D283" s="406"/>
      <c r="E283" s="407">
        <v>730</v>
      </c>
      <c r="F283" s="408"/>
      <c r="G283" s="15">
        <f t="shared" si="10"/>
        <v>182500</v>
      </c>
      <c r="H283" s="198" t="s">
        <v>401</v>
      </c>
    </row>
    <row r="284" spans="1:8" x14ac:dyDescent="0.25">
      <c r="A284" s="226">
        <f t="shared" si="11"/>
        <v>13</v>
      </c>
      <c r="B284" s="103" t="s">
        <v>51</v>
      </c>
      <c r="C284" s="405">
        <v>250</v>
      </c>
      <c r="D284" s="406"/>
      <c r="E284" s="407">
        <v>730</v>
      </c>
      <c r="F284" s="408"/>
      <c r="G284" s="15">
        <f t="shared" si="10"/>
        <v>182500</v>
      </c>
      <c r="H284" s="198" t="s">
        <v>401</v>
      </c>
    </row>
    <row r="285" spans="1:8" x14ac:dyDescent="0.25">
      <c r="A285" s="226">
        <f t="shared" si="11"/>
        <v>14</v>
      </c>
      <c r="B285" s="103" t="s">
        <v>74</v>
      </c>
      <c r="C285" s="405">
        <v>250</v>
      </c>
      <c r="D285" s="406"/>
      <c r="E285" s="407">
        <v>730</v>
      </c>
      <c r="F285" s="408"/>
      <c r="G285" s="15">
        <f t="shared" si="10"/>
        <v>182500</v>
      </c>
      <c r="H285" s="198" t="s">
        <v>401</v>
      </c>
    </row>
    <row r="286" spans="1:8" x14ac:dyDescent="0.25">
      <c r="A286" s="226">
        <f t="shared" si="11"/>
        <v>15</v>
      </c>
      <c r="B286" s="103" t="s">
        <v>90</v>
      </c>
      <c r="C286" s="405">
        <v>250</v>
      </c>
      <c r="D286" s="406"/>
      <c r="E286" s="407">
        <v>730</v>
      </c>
      <c r="F286" s="408"/>
      <c r="G286" s="15">
        <f t="shared" si="10"/>
        <v>182500</v>
      </c>
      <c r="H286" s="198" t="s">
        <v>401</v>
      </c>
    </row>
    <row r="287" spans="1:8" x14ac:dyDescent="0.25">
      <c r="A287" s="226">
        <f t="shared" si="11"/>
        <v>16</v>
      </c>
      <c r="B287" s="103" t="s">
        <v>269</v>
      </c>
      <c r="C287" s="405">
        <v>700</v>
      </c>
      <c r="D287" s="406"/>
      <c r="E287" s="407">
        <v>730</v>
      </c>
      <c r="F287" s="408"/>
      <c r="G287" s="15">
        <f t="shared" si="10"/>
        <v>511000</v>
      </c>
      <c r="H287" s="198" t="s">
        <v>418</v>
      </c>
    </row>
    <row r="288" spans="1:8" x14ac:dyDescent="0.25">
      <c r="A288" s="226">
        <f t="shared" si="11"/>
        <v>17</v>
      </c>
      <c r="B288" s="103"/>
      <c r="C288" s="405"/>
      <c r="D288" s="406"/>
      <c r="E288" s="407"/>
      <c r="F288" s="408"/>
      <c r="G288" s="15"/>
      <c r="H288" s="11"/>
    </row>
    <row r="289" spans="1:8" x14ac:dyDescent="0.25">
      <c r="A289" s="226">
        <f t="shared" si="11"/>
        <v>18</v>
      </c>
      <c r="B289" s="103"/>
      <c r="C289" s="405"/>
      <c r="D289" s="406"/>
      <c r="E289" s="407"/>
      <c r="F289" s="408"/>
      <c r="G289" s="15"/>
      <c r="H289" s="11"/>
    </row>
    <row r="290" spans="1:8" x14ac:dyDescent="0.25">
      <c r="A290" s="226">
        <f t="shared" si="11"/>
        <v>19</v>
      </c>
      <c r="B290" s="103"/>
      <c r="C290" s="405"/>
      <c r="D290" s="406"/>
      <c r="E290" s="407"/>
      <c r="F290" s="408"/>
      <c r="G290" s="15"/>
      <c r="H290" s="11"/>
    </row>
    <row r="291" spans="1:8" x14ac:dyDescent="0.25">
      <c r="A291" s="226">
        <f t="shared" si="11"/>
        <v>20</v>
      </c>
      <c r="B291" s="103"/>
      <c r="C291" s="405"/>
      <c r="D291" s="406"/>
      <c r="E291" s="407"/>
      <c r="F291" s="408"/>
      <c r="G291" s="15"/>
      <c r="H291" s="11"/>
    </row>
    <row r="292" spans="1:8" x14ac:dyDescent="0.25">
      <c r="A292" s="226">
        <f t="shared" si="11"/>
        <v>21</v>
      </c>
      <c r="B292" s="103"/>
      <c r="C292" s="405"/>
      <c r="D292" s="406"/>
      <c r="E292" s="407"/>
      <c r="F292" s="408"/>
      <c r="G292" s="15"/>
      <c r="H292" s="11"/>
    </row>
    <row r="293" spans="1:8" x14ac:dyDescent="0.25">
      <c r="A293" s="226">
        <f t="shared" si="11"/>
        <v>22</v>
      </c>
      <c r="B293" s="103"/>
      <c r="C293" s="405"/>
      <c r="D293" s="406"/>
      <c r="E293" s="407"/>
      <c r="F293" s="408"/>
      <c r="G293" s="15"/>
      <c r="H293" s="11"/>
    </row>
    <row r="294" spans="1:8" x14ac:dyDescent="0.25">
      <c r="A294" s="10"/>
      <c r="B294" s="103"/>
      <c r="C294" s="405"/>
      <c r="D294" s="406"/>
      <c r="E294" s="407"/>
      <c r="F294" s="408"/>
      <c r="G294" s="15"/>
      <c r="H294" s="11"/>
    </row>
    <row r="295" spans="1:8" x14ac:dyDescent="0.25">
      <c r="A295" s="10"/>
      <c r="B295" s="103"/>
      <c r="C295" s="405">
        <f>SUM(C272:D293)</f>
        <v>6230</v>
      </c>
      <c r="D295" s="406"/>
      <c r="E295" s="407" t="s">
        <v>32</v>
      </c>
      <c r="F295" s="408"/>
      <c r="G295" s="126"/>
      <c r="H295" s="176"/>
    </row>
    <row r="297" spans="1:8" x14ac:dyDescent="0.25">
      <c r="E297" s="413" t="s">
        <v>111</v>
      </c>
      <c r="F297" s="400">
        <f>SUM(G272:G293)</f>
        <v>4547900</v>
      </c>
    </row>
    <row r="298" spans="1:8" x14ac:dyDescent="0.25">
      <c r="E298" s="413"/>
      <c r="F298" s="401"/>
    </row>
    <row r="302" spans="1:8" x14ac:dyDescent="0.25">
      <c r="C302" s="414" t="s">
        <v>427</v>
      </c>
      <c r="D302" s="414"/>
      <c r="E302" s="414"/>
      <c r="F302" s="414"/>
    </row>
    <row r="304" spans="1:8" x14ac:dyDescent="0.25">
      <c r="A304" s="397" t="s">
        <v>329</v>
      </c>
      <c r="B304" s="397" t="s">
        <v>0</v>
      </c>
      <c r="C304" s="397" t="s">
        <v>79</v>
      </c>
      <c r="D304" s="402"/>
      <c r="E304" s="397" t="s">
        <v>5</v>
      </c>
      <c r="F304" s="402"/>
      <c r="G304" s="397" t="s">
        <v>107</v>
      </c>
      <c r="H304" s="397" t="s">
        <v>9</v>
      </c>
    </row>
    <row r="305" spans="1:8" x14ac:dyDescent="0.25">
      <c r="A305" s="397"/>
      <c r="B305" s="397"/>
      <c r="C305" s="403"/>
      <c r="D305" s="404"/>
      <c r="E305" s="403"/>
      <c r="F305" s="404"/>
      <c r="G305" s="403"/>
      <c r="H305" s="403"/>
    </row>
    <row r="306" spans="1:8" x14ac:dyDescent="0.25">
      <c r="A306" s="232">
        <v>1</v>
      </c>
      <c r="B306" s="103" t="s">
        <v>77</v>
      </c>
      <c r="C306" s="405">
        <v>700</v>
      </c>
      <c r="D306" s="406"/>
      <c r="E306" s="407">
        <v>730</v>
      </c>
      <c r="F306" s="408"/>
      <c r="G306" s="15">
        <f t="shared" ref="G306:G322" si="12">C306*E306</f>
        <v>511000</v>
      </c>
      <c r="H306" s="198" t="s">
        <v>429</v>
      </c>
    </row>
    <row r="307" spans="1:8" x14ac:dyDescent="0.25">
      <c r="A307" s="232">
        <f t="shared" ref="A307:A327" si="13">A306+1</f>
        <v>2</v>
      </c>
      <c r="B307" s="103" t="s">
        <v>428</v>
      </c>
      <c r="C307" s="405">
        <v>700</v>
      </c>
      <c r="D307" s="406"/>
      <c r="E307" s="407">
        <v>730</v>
      </c>
      <c r="F307" s="408"/>
      <c r="G307" s="15">
        <f t="shared" si="12"/>
        <v>511000</v>
      </c>
      <c r="H307" s="198" t="s">
        <v>429</v>
      </c>
    </row>
    <row r="308" spans="1:8" x14ac:dyDescent="0.25">
      <c r="A308" s="232">
        <f t="shared" si="13"/>
        <v>3</v>
      </c>
      <c r="B308" s="103" t="s">
        <v>431</v>
      </c>
      <c r="C308" s="405">
        <v>750</v>
      </c>
      <c r="D308" s="406"/>
      <c r="E308" s="407">
        <v>730</v>
      </c>
      <c r="F308" s="408"/>
      <c r="G308" s="15">
        <f t="shared" si="12"/>
        <v>547500</v>
      </c>
      <c r="H308" s="198" t="s">
        <v>430</v>
      </c>
    </row>
    <row r="309" spans="1:8" x14ac:dyDescent="0.25">
      <c r="A309" s="232">
        <f t="shared" si="13"/>
        <v>4</v>
      </c>
      <c r="B309" s="103" t="s">
        <v>414</v>
      </c>
      <c r="C309" s="405">
        <v>750</v>
      </c>
      <c r="D309" s="406"/>
      <c r="E309" s="407">
        <v>730</v>
      </c>
      <c r="F309" s="408"/>
      <c r="G309" s="15">
        <f t="shared" si="12"/>
        <v>547500</v>
      </c>
      <c r="H309" s="198" t="s">
        <v>430</v>
      </c>
    </row>
    <row r="310" spans="1:8" x14ac:dyDescent="0.25">
      <c r="A310" s="232">
        <f t="shared" si="13"/>
        <v>5</v>
      </c>
      <c r="B310" s="103" t="s">
        <v>78</v>
      </c>
      <c r="C310" s="405">
        <v>700</v>
      </c>
      <c r="D310" s="406"/>
      <c r="E310" s="407">
        <v>730</v>
      </c>
      <c r="F310" s="408"/>
      <c r="G310" s="15">
        <f t="shared" si="12"/>
        <v>511000</v>
      </c>
      <c r="H310" s="198" t="s">
        <v>430</v>
      </c>
    </row>
    <row r="311" spans="1:8" x14ac:dyDescent="0.25">
      <c r="A311" s="232">
        <f t="shared" si="13"/>
        <v>6</v>
      </c>
      <c r="B311" s="103" t="s">
        <v>61</v>
      </c>
      <c r="C311" s="405">
        <v>700</v>
      </c>
      <c r="D311" s="406"/>
      <c r="E311" s="407">
        <v>730</v>
      </c>
      <c r="F311" s="408"/>
      <c r="G311" s="15">
        <f t="shared" si="12"/>
        <v>511000</v>
      </c>
      <c r="H311" s="198" t="s">
        <v>430</v>
      </c>
    </row>
    <row r="312" spans="1:8" x14ac:dyDescent="0.25">
      <c r="A312" s="232">
        <f t="shared" si="13"/>
        <v>7</v>
      </c>
      <c r="B312" s="103" t="s">
        <v>88</v>
      </c>
      <c r="C312" s="405">
        <v>350</v>
      </c>
      <c r="D312" s="406"/>
      <c r="E312" s="407">
        <v>730</v>
      </c>
      <c r="F312" s="408"/>
      <c r="G312" s="15">
        <f t="shared" si="12"/>
        <v>255500</v>
      </c>
      <c r="H312" s="198" t="s">
        <v>440</v>
      </c>
    </row>
    <row r="313" spans="1:8" x14ac:dyDescent="0.25">
      <c r="A313" s="232">
        <f t="shared" si="13"/>
        <v>8</v>
      </c>
      <c r="B313" s="103" t="s">
        <v>50</v>
      </c>
      <c r="C313" s="405">
        <v>350</v>
      </c>
      <c r="D313" s="406"/>
      <c r="E313" s="407">
        <v>730</v>
      </c>
      <c r="F313" s="408"/>
      <c r="G313" s="15">
        <f t="shared" si="12"/>
        <v>255500</v>
      </c>
      <c r="H313" s="198" t="s">
        <v>440</v>
      </c>
    </row>
    <row r="314" spans="1:8" x14ac:dyDescent="0.25">
      <c r="A314" s="232">
        <f t="shared" si="13"/>
        <v>9</v>
      </c>
      <c r="B314" s="103" t="s">
        <v>314</v>
      </c>
      <c r="C314" s="405">
        <v>350</v>
      </c>
      <c r="D314" s="406"/>
      <c r="E314" s="407">
        <v>730</v>
      </c>
      <c r="F314" s="408"/>
      <c r="G314" s="15">
        <f t="shared" si="12"/>
        <v>255500</v>
      </c>
      <c r="H314" s="198" t="s">
        <v>440</v>
      </c>
    </row>
    <row r="315" spans="1:8" x14ac:dyDescent="0.25">
      <c r="A315" s="232">
        <f t="shared" si="13"/>
        <v>10</v>
      </c>
      <c r="B315" s="103" t="s">
        <v>51</v>
      </c>
      <c r="C315" s="405">
        <v>350</v>
      </c>
      <c r="D315" s="406"/>
      <c r="E315" s="407">
        <v>730</v>
      </c>
      <c r="F315" s="408"/>
      <c r="G315" s="15">
        <f t="shared" si="12"/>
        <v>255500</v>
      </c>
      <c r="H315" s="198" t="s">
        <v>440</v>
      </c>
    </row>
    <row r="316" spans="1:8" x14ac:dyDescent="0.25">
      <c r="A316" s="232">
        <f t="shared" si="13"/>
        <v>11</v>
      </c>
      <c r="B316" s="103" t="s">
        <v>91</v>
      </c>
      <c r="C316" s="405">
        <v>250</v>
      </c>
      <c r="D316" s="406"/>
      <c r="E316" s="407">
        <v>730</v>
      </c>
      <c r="F316" s="408"/>
      <c r="G316" s="15">
        <f t="shared" si="12"/>
        <v>182500</v>
      </c>
      <c r="H316" s="198" t="s">
        <v>440</v>
      </c>
    </row>
    <row r="317" spans="1:8" x14ac:dyDescent="0.25">
      <c r="A317" s="232">
        <f t="shared" si="13"/>
        <v>12</v>
      </c>
      <c r="B317" s="103" t="s">
        <v>47</v>
      </c>
      <c r="C317" s="405">
        <v>250</v>
      </c>
      <c r="D317" s="406"/>
      <c r="E317" s="407">
        <v>730</v>
      </c>
      <c r="F317" s="408"/>
      <c r="G317" s="15">
        <f t="shared" si="12"/>
        <v>182500</v>
      </c>
      <c r="H317" s="198" t="s">
        <v>440</v>
      </c>
    </row>
    <row r="318" spans="1:8" x14ac:dyDescent="0.25">
      <c r="A318" s="232">
        <f t="shared" si="13"/>
        <v>13</v>
      </c>
      <c r="B318" s="103" t="s">
        <v>85</v>
      </c>
      <c r="C318" s="405">
        <v>250</v>
      </c>
      <c r="D318" s="406"/>
      <c r="E318" s="407">
        <v>730</v>
      </c>
      <c r="F318" s="408"/>
      <c r="G318" s="15">
        <f t="shared" si="12"/>
        <v>182500</v>
      </c>
      <c r="H318" s="198" t="s">
        <v>440</v>
      </c>
    </row>
    <row r="319" spans="1:8" x14ac:dyDescent="0.25">
      <c r="A319" s="232">
        <f t="shared" si="13"/>
        <v>14</v>
      </c>
      <c r="B319" s="103" t="s">
        <v>54</v>
      </c>
      <c r="C319" s="405">
        <v>250</v>
      </c>
      <c r="D319" s="406"/>
      <c r="E319" s="407">
        <v>730</v>
      </c>
      <c r="F319" s="408"/>
      <c r="G319" s="15">
        <f t="shared" si="12"/>
        <v>182500</v>
      </c>
      <c r="H319" s="198" t="s">
        <v>440</v>
      </c>
    </row>
    <row r="320" spans="1:8" x14ac:dyDescent="0.25">
      <c r="A320" s="232">
        <f t="shared" si="13"/>
        <v>15</v>
      </c>
      <c r="B320" s="103" t="s">
        <v>46</v>
      </c>
      <c r="C320" s="405">
        <v>250</v>
      </c>
      <c r="D320" s="406"/>
      <c r="E320" s="407">
        <v>730</v>
      </c>
      <c r="F320" s="408"/>
      <c r="G320" s="15">
        <f t="shared" si="12"/>
        <v>182500</v>
      </c>
      <c r="H320" s="198" t="s">
        <v>440</v>
      </c>
    </row>
    <row r="321" spans="1:8" x14ac:dyDescent="0.25">
      <c r="A321" s="232">
        <f t="shared" si="13"/>
        <v>16</v>
      </c>
      <c r="B321" s="103" t="s">
        <v>77</v>
      </c>
      <c r="C321" s="405">
        <v>700</v>
      </c>
      <c r="D321" s="406"/>
      <c r="E321" s="407">
        <v>730</v>
      </c>
      <c r="F321" s="408"/>
      <c r="G321" s="15">
        <f t="shared" si="12"/>
        <v>511000</v>
      </c>
      <c r="H321" s="198" t="s">
        <v>445</v>
      </c>
    </row>
    <row r="322" spans="1:8" x14ac:dyDescent="0.25">
      <c r="A322" s="232">
        <f t="shared" si="13"/>
        <v>17</v>
      </c>
      <c r="B322" s="103" t="s">
        <v>185</v>
      </c>
      <c r="C322" s="405">
        <v>700</v>
      </c>
      <c r="D322" s="406"/>
      <c r="E322" s="407">
        <v>730</v>
      </c>
      <c r="F322" s="408"/>
      <c r="G322" s="15">
        <f t="shared" si="12"/>
        <v>511000</v>
      </c>
      <c r="H322" s="198" t="s">
        <v>445</v>
      </c>
    </row>
    <row r="323" spans="1:8" x14ac:dyDescent="0.25">
      <c r="A323" s="232">
        <f t="shared" si="13"/>
        <v>18</v>
      </c>
      <c r="B323" s="103"/>
      <c r="C323" s="405"/>
      <c r="D323" s="406"/>
      <c r="E323" s="407"/>
      <c r="F323" s="408"/>
      <c r="G323" s="15"/>
      <c r="H323" s="198"/>
    </row>
    <row r="324" spans="1:8" x14ac:dyDescent="0.25">
      <c r="A324" s="232">
        <f t="shared" si="13"/>
        <v>19</v>
      </c>
      <c r="B324" s="103"/>
      <c r="C324" s="405"/>
      <c r="D324" s="406"/>
      <c r="E324" s="407"/>
      <c r="F324" s="408"/>
      <c r="G324" s="15"/>
      <c r="H324" s="11"/>
    </row>
    <row r="325" spans="1:8" x14ac:dyDescent="0.25">
      <c r="A325" s="232">
        <f t="shared" si="13"/>
        <v>20</v>
      </c>
      <c r="B325" s="103"/>
      <c r="C325" s="405"/>
      <c r="D325" s="406"/>
      <c r="E325" s="407"/>
      <c r="F325" s="408"/>
      <c r="G325" s="15"/>
      <c r="H325" s="11"/>
    </row>
    <row r="326" spans="1:8" x14ac:dyDescent="0.25">
      <c r="A326" s="232">
        <f t="shared" si="13"/>
        <v>21</v>
      </c>
      <c r="B326" s="103"/>
      <c r="C326" s="405"/>
      <c r="D326" s="406"/>
      <c r="E326" s="407"/>
      <c r="F326" s="408"/>
      <c r="G326" s="15"/>
      <c r="H326" s="11"/>
    </row>
    <row r="327" spans="1:8" x14ac:dyDescent="0.25">
      <c r="A327" s="232">
        <f t="shared" si="13"/>
        <v>22</v>
      </c>
      <c r="B327" s="103"/>
      <c r="C327" s="405"/>
      <c r="D327" s="406"/>
      <c r="E327" s="407"/>
      <c r="F327" s="408"/>
      <c r="G327" s="15"/>
      <c r="H327" s="11"/>
    </row>
    <row r="328" spans="1:8" x14ac:dyDescent="0.25">
      <c r="A328" s="10"/>
      <c r="B328" s="103"/>
      <c r="C328" s="405"/>
      <c r="D328" s="406"/>
      <c r="E328" s="407"/>
      <c r="F328" s="408"/>
      <c r="G328" s="15"/>
      <c r="H328" s="11"/>
    </row>
    <row r="329" spans="1:8" x14ac:dyDescent="0.25">
      <c r="A329" s="10"/>
      <c r="B329" s="103"/>
      <c r="C329" s="405">
        <f>SUM(C306:D327)</f>
        <v>8350</v>
      </c>
      <c r="D329" s="406"/>
      <c r="E329" s="407" t="s">
        <v>32</v>
      </c>
      <c r="F329" s="408"/>
      <c r="G329" s="126"/>
      <c r="H329" s="176"/>
    </row>
    <row r="331" spans="1:8" x14ac:dyDescent="0.25">
      <c r="E331" s="413" t="s">
        <v>111</v>
      </c>
      <c r="F331" s="400">
        <f>SUM(G306:G327)</f>
        <v>6095500</v>
      </c>
    </row>
    <row r="332" spans="1:8" x14ac:dyDescent="0.25">
      <c r="E332" s="413"/>
      <c r="F332" s="401"/>
    </row>
    <row r="335" spans="1:8" x14ac:dyDescent="0.25">
      <c r="C335" s="414" t="s">
        <v>448</v>
      </c>
      <c r="D335" s="414"/>
      <c r="E335" s="414"/>
      <c r="F335" s="414"/>
    </row>
    <row r="337" spans="1:8" x14ac:dyDescent="0.25">
      <c r="A337" s="397" t="s">
        <v>329</v>
      </c>
      <c r="B337" s="397" t="s">
        <v>0</v>
      </c>
      <c r="C337" s="397" t="s">
        <v>79</v>
      </c>
      <c r="D337" s="402"/>
      <c r="E337" s="397" t="s">
        <v>5</v>
      </c>
      <c r="F337" s="402"/>
      <c r="G337" s="397" t="s">
        <v>107</v>
      </c>
      <c r="H337" s="397" t="s">
        <v>9</v>
      </c>
    </row>
    <row r="338" spans="1:8" x14ac:dyDescent="0.25">
      <c r="A338" s="397"/>
      <c r="B338" s="397"/>
      <c r="C338" s="403"/>
      <c r="D338" s="404"/>
      <c r="E338" s="403"/>
      <c r="F338" s="404"/>
      <c r="G338" s="403"/>
      <c r="H338" s="403"/>
    </row>
    <row r="339" spans="1:8" x14ac:dyDescent="0.25">
      <c r="A339" s="241">
        <v>1</v>
      </c>
      <c r="B339" s="103" t="s">
        <v>446</v>
      </c>
      <c r="C339" s="405">
        <v>800</v>
      </c>
      <c r="D339" s="406"/>
      <c r="E339" s="407">
        <v>730</v>
      </c>
      <c r="F339" s="408"/>
      <c r="G339" s="15">
        <f>C339*E339</f>
        <v>584000</v>
      </c>
      <c r="H339" s="198" t="s">
        <v>447</v>
      </c>
    </row>
    <row r="340" spans="1:8" x14ac:dyDescent="0.25">
      <c r="A340" s="241">
        <f t="shared" ref="A340:A360" si="14">A339+1</f>
        <v>2</v>
      </c>
      <c r="B340" s="103" t="s">
        <v>78</v>
      </c>
      <c r="C340" s="405">
        <v>700</v>
      </c>
      <c r="D340" s="406"/>
      <c r="E340" s="407">
        <v>730</v>
      </c>
      <c r="F340" s="408"/>
      <c r="G340" s="15">
        <f>C340*E340</f>
        <v>511000</v>
      </c>
      <c r="H340" s="198" t="s">
        <v>449</v>
      </c>
    </row>
    <row r="341" spans="1:8" x14ac:dyDescent="0.25">
      <c r="A341" s="241">
        <f t="shared" si="14"/>
        <v>3</v>
      </c>
      <c r="B341" s="103" t="s">
        <v>412</v>
      </c>
      <c r="C341" s="405">
        <v>750</v>
      </c>
      <c r="D341" s="406"/>
      <c r="E341" s="407">
        <v>730</v>
      </c>
      <c r="F341" s="408"/>
      <c r="G341" s="15">
        <f>C341*E341</f>
        <v>547500</v>
      </c>
      <c r="H341" s="198" t="s">
        <v>451</v>
      </c>
    </row>
    <row r="342" spans="1:8" x14ac:dyDescent="0.25">
      <c r="A342" s="241">
        <f t="shared" si="14"/>
        <v>4</v>
      </c>
      <c r="B342" s="103"/>
      <c r="C342" s="405"/>
      <c r="D342" s="406"/>
      <c r="E342" s="407"/>
      <c r="F342" s="408"/>
      <c r="G342" s="15"/>
      <c r="H342" s="198"/>
    </row>
    <row r="343" spans="1:8" x14ac:dyDescent="0.25">
      <c r="A343" s="241">
        <f t="shared" si="14"/>
        <v>5</v>
      </c>
      <c r="B343" s="103"/>
      <c r="C343" s="405"/>
      <c r="D343" s="406"/>
      <c r="E343" s="407"/>
      <c r="F343" s="408"/>
      <c r="G343" s="15"/>
      <c r="H343" s="198"/>
    </row>
    <row r="344" spans="1:8" x14ac:dyDescent="0.25">
      <c r="A344" s="241">
        <f t="shared" si="14"/>
        <v>6</v>
      </c>
      <c r="B344" s="103"/>
      <c r="C344" s="405"/>
      <c r="D344" s="406"/>
      <c r="E344" s="407"/>
      <c r="F344" s="408"/>
      <c r="G344" s="15"/>
      <c r="H344" s="198"/>
    </row>
    <row r="345" spans="1:8" x14ac:dyDescent="0.25">
      <c r="A345" s="241">
        <f t="shared" si="14"/>
        <v>7</v>
      </c>
      <c r="B345" s="103"/>
      <c r="C345" s="405"/>
      <c r="D345" s="406"/>
      <c r="E345" s="407"/>
      <c r="F345" s="408"/>
      <c r="G345" s="15"/>
      <c r="H345" s="198"/>
    </row>
    <row r="346" spans="1:8" x14ac:dyDescent="0.25">
      <c r="A346" s="241">
        <f t="shared" si="14"/>
        <v>8</v>
      </c>
      <c r="B346" s="103"/>
      <c r="C346" s="405"/>
      <c r="D346" s="406"/>
      <c r="E346" s="407"/>
      <c r="F346" s="408"/>
      <c r="G346" s="15"/>
      <c r="H346" s="198"/>
    </row>
    <row r="347" spans="1:8" x14ac:dyDescent="0.25">
      <c r="A347" s="241">
        <f t="shared" si="14"/>
        <v>9</v>
      </c>
      <c r="B347" s="103"/>
      <c r="C347" s="405"/>
      <c r="D347" s="406"/>
      <c r="E347" s="407"/>
      <c r="F347" s="408"/>
      <c r="G347" s="15"/>
      <c r="H347" s="198"/>
    </row>
    <row r="348" spans="1:8" x14ac:dyDescent="0.25">
      <c r="A348" s="241">
        <f t="shared" si="14"/>
        <v>10</v>
      </c>
      <c r="B348" s="103"/>
      <c r="C348" s="405"/>
      <c r="D348" s="406"/>
      <c r="E348" s="407"/>
      <c r="F348" s="408"/>
      <c r="G348" s="15"/>
      <c r="H348" s="198"/>
    </row>
    <row r="349" spans="1:8" x14ac:dyDescent="0.25">
      <c r="A349" s="241">
        <f t="shared" si="14"/>
        <v>11</v>
      </c>
      <c r="B349" s="103"/>
      <c r="C349" s="405"/>
      <c r="D349" s="406"/>
      <c r="E349" s="407"/>
      <c r="F349" s="408"/>
      <c r="G349" s="15"/>
      <c r="H349" s="198"/>
    </row>
    <row r="350" spans="1:8" x14ac:dyDescent="0.25">
      <c r="A350" s="241">
        <f t="shared" si="14"/>
        <v>12</v>
      </c>
      <c r="B350" s="103"/>
      <c r="C350" s="405"/>
      <c r="D350" s="406"/>
      <c r="E350" s="407"/>
      <c r="F350" s="408"/>
      <c r="G350" s="15"/>
      <c r="H350" s="198"/>
    </row>
    <row r="351" spans="1:8" x14ac:dyDescent="0.25">
      <c r="A351" s="241">
        <f t="shared" si="14"/>
        <v>13</v>
      </c>
      <c r="B351" s="103"/>
      <c r="C351" s="405"/>
      <c r="D351" s="406"/>
      <c r="E351" s="407"/>
      <c r="F351" s="408"/>
      <c r="G351" s="15"/>
      <c r="H351" s="198"/>
    </row>
    <row r="352" spans="1:8" x14ac:dyDescent="0.25">
      <c r="A352" s="241">
        <f t="shared" si="14"/>
        <v>14</v>
      </c>
      <c r="B352" s="103"/>
      <c r="C352" s="405"/>
      <c r="D352" s="406"/>
      <c r="E352" s="407"/>
      <c r="F352" s="408"/>
      <c r="G352" s="15"/>
      <c r="H352" s="198"/>
    </row>
    <row r="353" spans="1:8" x14ac:dyDescent="0.25">
      <c r="A353" s="241">
        <f t="shared" si="14"/>
        <v>15</v>
      </c>
      <c r="B353" s="103"/>
      <c r="C353" s="405"/>
      <c r="D353" s="406"/>
      <c r="E353" s="407"/>
      <c r="F353" s="408"/>
      <c r="G353" s="15"/>
      <c r="H353" s="198"/>
    </row>
    <row r="354" spans="1:8" x14ac:dyDescent="0.25">
      <c r="A354" s="241">
        <f t="shared" si="14"/>
        <v>16</v>
      </c>
      <c r="B354" s="103"/>
      <c r="C354" s="405"/>
      <c r="D354" s="406"/>
      <c r="E354" s="407"/>
      <c r="F354" s="408"/>
      <c r="G354" s="15"/>
      <c r="H354" s="198"/>
    </row>
    <row r="355" spans="1:8" x14ac:dyDescent="0.25">
      <c r="A355" s="241">
        <f t="shared" si="14"/>
        <v>17</v>
      </c>
      <c r="B355" s="103"/>
      <c r="C355" s="405"/>
      <c r="D355" s="406"/>
      <c r="E355" s="407"/>
      <c r="F355" s="408"/>
      <c r="G355" s="15"/>
      <c r="H355" s="198"/>
    </row>
    <row r="356" spans="1:8" x14ac:dyDescent="0.25">
      <c r="A356" s="241">
        <f t="shared" si="14"/>
        <v>18</v>
      </c>
      <c r="B356" s="103"/>
      <c r="C356" s="405"/>
      <c r="D356" s="406"/>
      <c r="E356" s="407"/>
      <c r="F356" s="408"/>
      <c r="G356" s="15"/>
      <c r="H356" s="198"/>
    </row>
    <row r="357" spans="1:8" x14ac:dyDescent="0.25">
      <c r="A357" s="241">
        <f t="shared" si="14"/>
        <v>19</v>
      </c>
      <c r="B357" s="103"/>
      <c r="C357" s="405"/>
      <c r="D357" s="406"/>
      <c r="E357" s="407"/>
      <c r="F357" s="408"/>
      <c r="G357" s="15"/>
      <c r="H357" s="11"/>
    </row>
    <row r="358" spans="1:8" x14ac:dyDescent="0.25">
      <c r="A358" s="241">
        <f t="shared" si="14"/>
        <v>20</v>
      </c>
      <c r="B358" s="103"/>
      <c r="C358" s="405"/>
      <c r="D358" s="406"/>
      <c r="E358" s="407"/>
      <c r="F358" s="408"/>
      <c r="G358" s="15"/>
      <c r="H358" s="11"/>
    </row>
    <row r="359" spans="1:8" x14ac:dyDescent="0.25">
      <c r="A359" s="241">
        <f t="shared" si="14"/>
        <v>21</v>
      </c>
      <c r="B359" s="103"/>
      <c r="C359" s="405"/>
      <c r="D359" s="406"/>
      <c r="E359" s="407"/>
      <c r="F359" s="408"/>
      <c r="G359" s="15"/>
      <c r="H359" s="11"/>
    </row>
    <row r="360" spans="1:8" x14ac:dyDescent="0.25">
      <c r="A360" s="241">
        <f t="shared" si="14"/>
        <v>22</v>
      </c>
      <c r="B360" s="103"/>
      <c r="C360" s="405"/>
      <c r="D360" s="406"/>
      <c r="E360" s="407"/>
      <c r="F360" s="408"/>
      <c r="G360" s="15"/>
      <c r="H360" s="11"/>
    </row>
    <row r="361" spans="1:8" x14ac:dyDescent="0.25">
      <c r="A361" s="10"/>
      <c r="B361" s="103"/>
      <c r="C361" s="405"/>
      <c r="D361" s="406"/>
      <c r="E361" s="407"/>
      <c r="F361" s="408"/>
      <c r="G361" s="15"/>
      <c r="H361" s="11"/>
    </row>
    <row r="362" spans="1:8" x14ac:dyDescent="0.25">
      <c r="A362" s="10"/>
      <c r="B362" s="103"/>
      <c r="C362" s="405">
        <f>SUM(C339:D360)</f>
        <v>2250</v>
      </c>
      <c r="D362" s="406"/>
      <c r="E362" s="407" t="s">
        <v>32</v>
      </c>
      <c r="F362" s="408"/>
      <c r="G362" s="126"/>
      <c r="H362" s="176"/>
    </row>
    <row r="364" spans="1:8" x14ac:dyDescent="0.25">
      <c r="E364" s="413" t="s">
        <v>111</v>
      </c>
      <c r="F364" s="400">
        <f>SUM(G339:G360)</f>
        <v>1642500</v>
      </c>
    </row>
    <row r="365" spans="1:8" x14ac:dyDescent="0.25">
      <c r="E365" s="413"/>
      <c r="F365" s="401"/>
    </row>
    <row r="369" spans="1:8" x14ac:dyDescent="0.25">
      <c r="C369" s="414" t="s">
        <v>467</v>
      </c>
      <c r="D369" s="414"/>
      <c r="E369" s="414"/>
      <c r="F369" s="414"/>
    </row>
    <row r="371" spans="1:8" x14ac:dyDescent="0.25">
      <c r="A371" s="397" t="s">
        <v>329</v>
      </c>
      <c r="B371" s="397" t="s">
        <v>0</v>
      </c>
      <c r="C371" s="397" t="s">
        <v>79</v>
      </c>
      <c r="D371" s="402"/>
      <c r="E371" s="397" t="s">
        <v>5</v>
      </c>
      <c r="F371" s="402"/>
      <c r="G371" s="397" t="s">
        <v>107</v>
      </c>
      <c r="H371" s="397" t="s">
        <v>9</v>
      </c>
    </row>
    <row r="372" spans="1:8" x14ac:dyDescent="0.25">
      <c r="A372" s="397"/>
      <c r="B372" s="397"/>
      <c r="C372" s="403"/>
      <c r="D372" s="404"/>
      <c r="E372" s="403"/>
      <c r="F372" s="404"/>
      <c r="G372" s="403"/>
      <c r="H372" s="403"/>
    </row>
    <row r="373" spans="1:8" x14ac:dyDescent="0.25">
      <c r="A373" s="256">
        <v>1</v>
      </c>
      <c r="B373" s="103" t="s">
        <v>452</v>
      </c>
      <c r="C373" s="405">
        <v>800</v>
      </c>
      <c r="D373" s="406"/>
      <c r="E373" s="407">
        <v>730</v>
      </c>
      <c r="F373" s="408"/>
      <c r="G373" s="15">
        <f t="shared" ref="G373:G397" si="15">C373*E373</f>
        <v>584000</v>
      </c>
      <c r="H373" s="198">
        <v>45406</v>
      </c>
    </row>
    <row r="374" spans="1:8" x14ac:dyDescent="0.25">
      <c r="A374" s="256">
        <f t="shared" ref="A374:A393" si="16">A373+1</f>
        <v>2</v>
      </c>
      <c r="B374" s="103" t="s">
        <v>453</v>
      </c>
      <c r="C374" s="405">
        <v>800</v>
      </c>
      <c r="D374" s="406"/>
      <c r="E374" s="407">
        <v>730</v>
      </c>
      <c r="F374" s="408"/>
      <c r="G374" s="15">
        <f t="shared" si="15"/>
        <v>584000</v>
      </c>
      <c r="H374" s="198">
        <v>45406</v>
      </c>
    </row>
    <row r="375" spans="1:8" x14ac:dyDescent="0.25">
      <c r="A375" s="256">
        <f t="shared" si="16"/>
        <v>3</v>
      </c>
      <c r="B375" s="103" t="s">
        <v>454</v>
      </c>
      <c r="C375" s="405">
        <v>900</v>
      </c>
      <c r="D375" s="406"/>
      <c r="E375" s="407">
        <v>730</v>
      </c>
      <c r="F375" s="408"/>
      <c r="G375" s="15">
        <f t="shared" si="15"/>
        <v>657000</v>
      </c>
      <c r="H375" s="198">
        <v>45406</v>
      </c>
    </row>
    <row r="376" spans="1:8" x14ac:dyDescent="0.25">
      <c r="A376" s="256">
        <f t="shared" si="16"/>
        <v>4</v>
      </c>
      <c r="B376" s="103" t="s">
        <v>455</v>
      </c>
      <c r="C376" s="405">
        <v>900</v>
      </c>
      <c r="D376" s="406"/>
      <c r="E376" s="407">
        <v>730</v>
      </c>
      <c r="F376" s="408"/>
      <c r="G376" s="15">
        <f t="shared" si="15"/>
        <v>657000</v>
      </c>
      <c r="H376" s="198">
        <v>45406</v>
      </c>
    </row>
    <row r="377" spans="1:8" x14ac:dyDescent="0.25">
      <c r="A377" s="256">
        <f t="shared" si="16"/>
        <v>5</v>
      </c>
      <c r="B377" s="103" t="s">
        <v>413</v>
      </c>
      <c r="C377" s="405">
        <v>700</v>
      </c>
      <c r="D377" s="406"/>
      <c r="E377" s="407">
        <v>730</v>
      </c>
      <c r="F377" s="408"/>
      <c r="G377" s="15">
        <f t="shared" si="15"/>
        <v>511000</v>
      </c>
      <c r="H377" s="198">
        <v>45406</v>
      </c>
    </row>
    <row r="378" spans="1:8" x14ac:dyDescent="0.25">
      <c r="A378" s="256">
        <f t="shared" si="16"/>
        <v>6</v>
      </c>
      <c r="B378" s="103" t="s">
        <v>392</v>
      </c>
      <c r="C378" s="405">
        <v>700</v>
      </c>
      <c r="D378" s="406"/>
      <c r="E378" s="407">
        <v>730</v>
      </c>
      <c r="F378" s="408"/>
      <c r="G378" s="15">
        <f t="shared" si="15"/>
        <v>511000</v>
      </c>
      <c r="H378" s="198">
        <v>45406</v>
      </c>
    </row>
    <row r="379" spans="1:8" x14ac:dyDescent="0.25">
      <c r="A379" s="256">
        <f t="shared" si="16"/>
        <v>7</v>
      </c>
      <c r="B379" s="103" t="s">
        <v>446</v>
      </c>
      <c r="C379" s="405">
        <v>800</v>
      </c>
      <c r="D379" s="406"/>
      <c r="E379" s="407">
        <v>730</v>
      </c>
      <c r="F379" s="408"/>
      <c r="G379" s="15">
        <f t="shared" si="15"/>
        <v>584000</v>
      </c>
      <c r="H379" s="198">
        <v>45406</v>
      </c>
    </row>
    <row r="380" spans="1:8" x14ac:dyDescent="0.25">
      <c r="A380" s="256">
        <f t="shared" si="16"/>
        <v>8</v>
      </c>
      <c r="B380" s="103" t="s">
        <v>77</v>
      </c>
      <c r="C380" s="405">
        <v>700</v>
      </c>
      <c r="D380" s="406"/>
      <c r="E380" s="407">
        <v>730</v>
      </c>
      <c r="F380" s="408"/>
      <c r="G380" s="15">
        <f t="shared" si="15"/>
        <v>511000</v>
      </c>
      <c r="H380" s="198">
        <v>45407</v>
      </c>
    </row>
    <row r="381" spans="1:8" x14ac:dyDescent="0.25">
      <c r="A381" s="256">
        <f t="shared" si="16"/>
        <v>9</v>
      </c>
      <c r="B381" s="103" t="s">
        <v>78</v>
      </c>
      <c r="C381" s="405">
        <v>700</v>
      </c>
      <c r="D381" s="406"/>
      <c r="E381" s="407">
        <v>730</v>
      </c>
      <c r="F381" s="408"/>
      <c r="G381" s="15">
        <f t="shared" si="15"/>
        <v>511000</v>
      </c>
      <c r="H381" s="198">
        <v>45409</v>
      </c>
    </row>
    <row r="382" spans="1:8" x14ac:dyDescent="0.25">
      <c r="A382" s="256">
        <f t="shared" si="16"/>
        <v>10</v>
      </c>
      <c r="B382" s="103" t="s">
        <v>269</v>
      </c>
      <c r="C382" s="405">
        <v>700</v>
      </c>
      <c r="D382" s="406"/>
      <c r="E382" s="407">
        <v>730</v>
      </c>
      <c r="F382" s="408"/>
      <c r="G382" s="15">
        <f t="shared" si="15"/>
        <v>511000</v>
      </c>
      <c r="H382" s="198">
        <v>45415</v>
      </c>
    </row>
    <row r="383" spans="1:8" x14ac:dyDescent="0.25">
      <c r="A383" s="256">
        <f t="shared" si="16"/>
        <v>11</v>
      </c>
      <c r="B383" s="103" t="s">
        <v>185</v>
      </c>
      <c r="C383" s="405">
        <v>700</v>
      </c>
      <c r="D383" s="406"/>
      <c r="E383" s="407">
        <v>730</v>
      </c>
      <c r="F383" s="408"/>
      <c r="G383" s="15">
        <f t="shared" si="15"/>
        <v>511000</v>
      </c>
      <c r="H383" s="198">
        <v>45419</v>
      </c>
    </row>
    <row r="384" spans="1:8" x14ac:dyDescent="0.25">
      <c r="A384" s="256">
        <f t="shared" si="16"/>
        <v>12</v>
      </c>
      <c r="B384" s="103" t="s">
        <v>413</v>
      </c>
      <c r="C384" s="405">
        <v>800</v>
      </c>
      <c r="D384" s="406"/>
      <c r="E384" s="407">
        <v>730</v>
      </c>
      <c r="F384" s="408"/>
      <c r="G384" s="15">
        <f t="shared" si="15"/>
        <v>584000</v>
      </c>
      <c r="H384" s="198">
        <v>45423</v>
      </c>
    </row>
    <row r="385" spans="1:8" x14ac:dyDescent="0.25">
      <c r="A385" s="256">
        <f t="shared" si="16"/>
        <v>13</v>
      </c>
      <c r="B385" s="103" t="s">
        <v>446</v>
      </c>
      <c r="C385" s="405">
        <v>800</v>
      </c>
      <c r="D385" s="406"/>
      <c r="E385" s="407">
        <v>730</v>
      </c>
      <c r="F385" s="408"/>
      <c r="G385" s="15">
        <f t="shared" si="15"/>
        <v>584000</v>
      </c>
      <c r="H385" s="198">
        <v>45423</v>
      </c>
    </row>
    <row r="386" spans="1:8" x14ac:dyDescent="0.25">
      <c r="A386" s="256">
        <f t="shared" si="16"/>
        <v>14</v>
      </c>
      <c r="B386" s="103" t="s">
        <v>77</v>
      </c>
      <c r="C386" s="405">
        <v>200</v>
      </c>
      <c r="D386" s="406"/>
      <c r="E386" s="407">
        <v>730</v>
      </c>
      <c r="F386" s="408"/>
      <c r="G386" s="15">
        <f t="shared" si="15"/>
        <v>146000</v>
      </c>
      <c r="H386" s="198">
        <v>45426</v>
      </c>
    </row>
    <row r="387" spans="1:8" x14ac:dyDescent="0.25">
      <c r="A387" s="256">
        <f t="shared" si="16"/>
        <v>15</v>
      </c>
      <c r="B387" s="266" t="s">
        <v>454</v>
      </c>
      <c r="C387" s="415">
        <v>900</v>
      </c>
      <c r="D387" s="416"/>
      <c r="E387" s="417">
        <v>730</v>
      </c>
      <c r="F387" s="418"/>
      <c r="G387" s="267">
        <f>C387*E387</f>
        <v>657000</v>
      </c>
      <c r="H387" s="268">
        <v>45427</v>
      </c>
    </row>
    <row r="388" spans="1:8" x14ac:dyDescent="0.25">
      <c r="A388" s="256">
        <f t="shared" si="16"/>
        <v>16</v>
      </c>
      <c r="B388" s="266" t="s">
        <v>453</v>
      </c>
      <c r="C388" s="415">
        <v>900</v>
      </c>
      <c r="D388" s="416"/>
      <c r="E388" s="417">
        <v>730</v>
      </c>
      <c r="F388" s="418"/>
      <c r="G388" s="267">
        <f t="shared" si="15"/>
        <v>657000</v>
      </c>
      <c r="H388" s="269">
        <v>45432</v>
      </c>
    </row>
    <row r="389" spans="1:8" x14ac:dyDescent="0.25">
      <c r="A389" s="256">
        <f t="shared" si="16"/>
        <v>17</v>
      </c>
      <c r="B389" s="266" t="s">
        <v>392</v>
      </c>
      <c r="C389" s="415">
        <v>800</v>
      </c>
      <c r="D389" s="416"/>
      <c r="E389" s="417">
        <v>730</v>
      </c>
      <c r="F389" s="418"/>
      <c r="G389" s="267">
        <f t="shared" si="15"/>
        <v>584000</v>
      </c>
      <c r="H389" s="269">
        <v>45432</v>
      </c>
    </row>
    <row r="390" spans="1:8" x14ac:dyDescent="0.25">
      <c r="A390" s="256">
        <f t="shared" si="16"/>
        <v>18</v>
      </c>
      <c r="B390" s="266" t="s">
        <v>471</v>
      </c>
      <c r="C390" s="415">
        <v>900</v>
      </c>
      <c r="D390" s="416"/>
      <c r="E390" s="417">
        <v>730</v>
      </c>
      <c r="F390" s="418"/>
      <c r="G390" s="267">
        <f t="shared" si="15"/>
        <v>657000</v>
      </c>
      <c r="H390" s="269">
        <v>45432</v>
      </c>
    </row>
    <row r="391" spans="1:8" x14ac:dyDescent="0.25">
      <c r="A391" s="279">
        <f t="shared" si="16"/>
        <v>19</v>
      </c>
      <c r="B391" s="266" t="s">
        <v>455</v>
      </c>
      <c r="C391" s="415">
        <v>900</v>
      </c>
      <c r="D391" s="416"/>
      <c r="E391" s="417">
        <v>730</v>
      </c>
      <c r="F391" s="418"/>
      <c r="G391" s="267">
        <f t="shared" si="15"/>
        <v>657000</v>
      </c>
      <c r="H391" s="269">
        <v>45436</v>
      </c>
    </row>
    <row r="392" spans="1:8" x14ac:dyDescent="0.25">
      <c r="A392" s="279">
        <f t="shared" si="16"/>
        <v>20</v>
      </c>
      <c r="B392" s="266" t="s">
        <v>413</v>
      </c>
      <c r="C392" s="415">
        <v>800</v>
      </c>
      <c r="D392" s="416"/>
      <c r="E392" s="417">
        <v>730</v>
      </c>
      <c r="F392" s="418"/>
      <c r="G392" s="267">
        <f t="shared" si="15"/>
        <v>584000</v>
      </c>
      <c r="H392" s="269">
        <v>45437</v>
      </c>
    </row>
    <row r="393" spans="1:8" x14ac:dyDescent="0.25">
      <c r="A393" s="279">
        <f t="shared" si="16"/>
        <v>21</v>
      </c>
      <c r="B393" s="266" t="s">
        <v>446</v>
      </c>
      <c r="C393" s="415">
        <v>800</v>
      </c>
      <c r="D393" s="416"/>
      <c r="E393" s="417">
        <v>730</v>
      </c>
      <c r="F393" s="418"/>
      <c r="G393" s="267">
        <f t="shared" si="15"/>
        <v>584000</v>
      </c>
      <c r="H393" s="277">
        <v>45437</v>
      </c>
    </row>
    <row r="394" spans="1:8" x14ac:dyDescent="0.25">
      <c r="A394" s="280">
        <f>A393+1</f>
        <v>22</v>
      </c>
      <c r="B394" s="266" t="s">
        <v>269</v>
      </c>
      <c r="C394" s="415">
        <v>700</v>
      </c>
      <c r="D394" s="416"/>
      <c r="E394" s="417">
        <v>730</v>
      </c>
      <c r="F394" s="418"/>
      <c r="G394" s="267">
        <f t="shared" si="15"/>
        <v>511000</v>
      </c>
      <c r="H394" s="277">
        <v>45441</v>
      </c>
    </row>
    <row r="395" spans="1:8" x14ac:dyDescent="0.25">
      <c r="A395" s="293"/>
      <c r="B395" s="266" t="s">
        <v>77</v>
      </c>
      <c r="C395" s="415">
        <v>700</v>
      </c>
      <c r="D395" s="416"/>
      <c r="E395" s="417">
        <v>730</v>
      </c>
      <c r="F395" s="418"/>
      <c r="G395" s="267">
        <f t="shared" si="15"/>
        <v>511000</v>
      </c>
      <c r="H395" s="277">
        <v>45446</v>
      </c>
    </row>
    <row r="396" spans="1:8" x14ac:dyDescent="0.25">
      <c r="A396" s="293"/>
      <c r="B396" s="266" t="s">
        <v>78</v>
      </c>
      <c r="C396" s="415">
        <v>700</v>
      </c>
      <c r="D396" s="416"/>
      <c r="E396" s="417">
        <v>730</v>
      </c>
      <c r="F396" s="418"/>
      <c r="G396" s="267">
        <f t="shared" si="15"/>
        <v>511000</v>
      </c>
      <c r="H396" s="277">
        <v>45446</v>
      </c>
    </row>
    <row r="397" spans="1:8" x14ac:dyDescent="0.25">
      <c r="A397" s="293"/>
      <c r="B397" s="266" t="s">
        <v>185</v>
      </c>
      <c r="C397" s="415">
        <v>700</v>
      </c>
      <c r="D397" s="416"/>
      <c r="E397" s="417">
        <v>730</v>
      </c>
      <c r="F397" s="418"/>
      <c r="G397" s="267">
        <f t="shared" si="15"/>
        <v>511000</v>
      </c>
      <c r="H397" s="277">
        <v>45446</v>
      </c>
    </row>
    <row r="398" spans="1:8" x14ac:dyDescent="0.25">
      <c r="A398" s="10"/>
      <c r="B398" s="103"/>
      <c r="C398" s="405">
        <f>SUM(C387:D397)</f>
        <v>8800</v>
      </c>
      <c r="D398" s="406"/>
      <c r="E398" s="257"/>
      <c r="F398" s="258"/>
      <c r="G398" s="126"/>
      <c r="H398" s="176"/>
    </row>
    <row r="400" spans="1:8" x14ac:dyDescent="0.25">
      <c r="E400" s="413" t="s">
        <v>111</v>
      </c>
      <c r="F400" s="400">
        <f>SUM(G387:G397)</f>
        <v>6424000</v>
      </c>
    </row>
    <row r="401" spans="1:8" x14ac:dyDescent="0.25">
      <c r="E401" s="413"/>
      <c r="F401" s="401"/>
    </row>
    <row r="406" spans="1:8" x14ac:dyDescent="0.25">
      <c r="A406" s="397" t="s">
        <v>329</v>
      </c>
      <c r="B406" s="397" t="s">
        <v>0</v>
      </c>
      <c r="C406" s="397" t="s">
        <v>79</v>
      </c>
      <c r="D406" s="402"/>
      <c r="E406" s="397" t="s">
        <v>5</v>
      </c>
      <c r="F406" s="402"/>
      <c r="G406" s="397" t="s">
        <v>107</v>
      </c>
      <c r="H406" s="397" t="s">
        <v>9</v>
      </c>
    </row>
    <row r="407" spans="1:8" x14ac:dyDescent="0.25">
      <c r="A407" s="397"/>
      <c r="B407" s="397"/>
      <c r="C407" s="403"/>
      <c r="D407" s="404"/>
      <c r="E407" s="403"/>
      <c r="F407" s="404"/>
      <c r="G407" s="403"/>
      <c r="H407" s="403"/>
    </row>
    <row r="408" spans="1:8" x14ac:dyDescent="0.25">
      <c r="A408" s="296">
        <v>1</v>
      </c>
      <c r="B408" s="103" t="s">
        <v>77</v>
      </c>
      <c r="C408" s="405">
        <v>700</v>
      </c>
      <c r="D408" s="406"/>
      <c r="E408" s="407">
        <v>730</v>
      </c>
      <c r="F408" s="408"/>
      <c r="G408" s="15">
        <f>C408*E408</f>
        <v>511000</v>
      </c>
      <c r="H408" s="198">
        <v>45470</v>
      </c>
    </row>
    <row r="409" spans="1:8" x14ac:dyDescent="0.25">
      <c r="A409" s="296">
        <f t="shared" ref="A409:A428" si="17">A408+1</f>
        <v>2</v>
      </c>
      <c r="B409" s="103" t="s">
        <v>297</v>
      </c>
      <c r="C409" s="405">
        <v>100</v>
      </c>
      <c r="D409" s="406"/>
      <c r="E409" s="407">
        <v>730</v>
      </c>
      <c r="F409" s="408"/>
      <c r="G409" s="15">
        <f>C409*E409</f>
        <v>73000</v>
      </c>
      <c r="H409" s="198">
        <v>45470</v>
      </c>
    </row>
    <row r="410" spans="1:8" x14ac:dyDescent="0.25">
      <c r="A410" s="296">
        <f t="shared" si="17"/>
        <v>3</v>
      </c>
      <c r="B410" s="103" t="s">
        <v>269</v>
      </c>
      <c r="C410" s="405">
        <v>700</v>
      </c>
      <c r="D410" s="406"/>
      <c r="E410" s="407">
        <v>730</v>
      </c>
      <c r="F410" s="408"/>
      <c r="G410" s="15">
        <f>C410*E410</f>
        <v>511000</v>
      </c>
      <c r="H410" s="198">
        <v>45475</v>
      </c>
    </row>
    <row r="411" spans="1:8" x14ac:dyDescent="0.25">
      <c r="A411" s="296">
        <f t="shared" si="17"/>
        <v>4</v>
      </c>
      <c r="B411" s="103" t="s">
        <v>185</v>
      </c>
      <c r="C411" s="405">
        <v>700</v>
      </c>
      <c r="D411" s="406"/>
      <c r="E411" s="407">
        <v>730</v>
      </c>
      <c r="F411" s="408"/>
      <c r="G411" s="15">
        <f>C411*E411</f>
        <v>511000</v>
      </c>
      <c r="H411" s="198">
        <v>45477</v>
      </c>
    </row>
    <row r="412" spans="1:8" x14ac:dyDescent="0.25">
      <c r="A412" s="296">
        <f t="shared" si="17"/>
        <v>5</v>
      </c>
      <c r="B412" s="103"/>
      <c r="C412" s="405"/>
      <c r="D412" s="406"/>
      <c r="E412" s="407"/>
      <c r="F412" s="408"/>
      <c r="G412" s="15"/>
      <c r="H412" s="198"/>
    </row>
    <row r="413" spans="1:8" x14ac:dyDescent="0.25">
      <c r="A413" s="296">
        <f t="shared" si="17"/>
        <v>6</v>
      </c>
      <c r="B413" s="103"/>
      <c r="C413" s="405"/>
      <c r="D413" s="406"/>
      <c r="E413" s="407"/>
      <c r="F413" s="408"/>
      <c r="G413" s="15"/>
      <c r="H413" s="198"/>
    </row>
    <row r="414" spans="1:8" x14ac:dyDescent="0.25">
      <c r="A414" s="296">
        <f t="shared" si="17"/>
        <v>7</v>
      </c>
      <c r="B414" s="103"/>
      <c r="C414" s="405"/>
      <c r="D414" s="406"/>
      <c r="E414" s="407"/>
      <c r="F414" s="408"/>
      <c r="G414" s="15"/>
      <c r="H414" s="198"/>
    </row>
    <row r="415" spans="1:8" x14ac:dyDescent="0.25">
      <c r="A415" s="296">
        <f t="shared" si="17"/>
        <v>8</v>
      </c>
      <c r="B415" s="103"/>
      <c r="C415" s="405"/>
      <c r="D415" s="406"/>
      <c r="E415" s="407"/>
      <c r="F415" s="408"/>
      <c r="G415" s="15"/>
      <c r="H415" s="198"/>
    </row>
    <row r="416" spans="1:8" x14ac:dyDescent="0.25">
      <c r="A416" s="296">
        <f t="shared" si="17"/>
        <v>9</v>
      </c>
      <c r="B416" s="103"/>
      <c r="C416" s="405"/>
      <c r="D416" s="406"/>
      <c r="E416" s="407"/>
      <c r="F416" s="408"/>
      <c r="G416" s="15"/>
      <c r="H416" s="198"/>
    </row>
    <row r="417" spans="1:8" x14ac:dyDescent="0.25">
      <c r="A417" s="296">
        <f t="shared" si="17"/>
        <v>10</v>
      </c>
      <c r="B417" s="103"/>
      <c r="C417" s="405"/>
      <c r="D417" s="406"/>
      <c r="E417" s="407"/>
      <c r="F417" s="408"/>
      <c r="G417" s="15"/>
      <c r="H417" s="198"/>
    </row>
    <row r="418" spans="1:8" x14ac:dyDescent="0.25">
      <c r="A418" s="296">
        <f t="shared" si="17"/>
        <v>11</v>
      </c>
      <c r="B418" s="103"/>
      <c r="C418" s="405"/>
      <c r="D418" s="406"/>
      <c r="E418" s="407"/>
      <c r="F418" s="408"/>
      <c r="G418" s="15"/>
      <c r="H418" s="198"/>
    </row>
    <row r="419" spans="1:8" x14ac:dyDescent="0.25">
      <c r="A419" s="296">
        <f t="shared" si="17"/>
        <v>12</v>
      </c>
      <c r="B419" s="103"/>
      <c r="C419" s="405"/>
      <c r="D419" s="406"/>
      <c r="E419" s="407"/>
      <c r="F419" s="408"/>
      <c r="G419" s="15"/>
      <c r="H419" s="198"/>
    </row>
    <row r="420" spans="1:8" x14ac:dyDescent="0.25">
      <c r="A420" s="296">
        <f t="shared" si="17"/>
        <v>13</v>
      </c>
      <c r="B420" s="103"/>
      <c r="C420" s="405"/>
      <c r="D420" s="406"/>
      <c r="E420" s="407"/>
      <c r="F420" s="408"/>
      <c r="G420" s="15"/>
      <c r="H420" s="198"/>
    </row>
    <row r="421" spans="1:8" x14ac:dyDescent="0.25">
      <c r="A421" s="296">
        <f t="shared" si="17"/>
        <v>14</v>
      </c>
      <c r="B421" s="103"/>
      <c r="C421" s="405"/>
      <c r="D421" s="406"/>
      <c r="E421" s="407"/>
      <c r="F421" s="408"/>
      <c r="G421" s="15"/>
      <c r="H421" s="198"/>
    </row>
    <row r="422" spans="1:8" x14ac:dyDescent="0.25">
      <c r="A422" s="296">
        <f t="shared" si="17"/>
        <v>15</v>
      </c>
      <c r="B422" s="103"/>
      <c r="C422" s="405"/>
      <c r="D422" s="406"/>
      <c r="E422" s="407"/>
      <c r="F422" s="408"/>
      <c r="G422" s="103"/>
      <c r="H422" s="103"/>
    </row>
    <row r="423" spans="1:8" x14ac:dyDescent="0.25">
      <c r="A423" s="296">
        <f t="shared" si="17"/>
        <v>16</v>
      </c>
      <c r="B423" s="103"/>
      <c r="C423" s="405"/>
      <c r="D423" s="406"/>
      <c r="E423" s="407"/>
      <c r="F423" s="408"/>
      <c r="G423" s="103"/>
      <c r="H423" s="103"/>
    </row>
    <row r="424" spans="1:8" x14ac:dyDescent="0.25">
      <c r="A424" s="296">
        <f t="shared" si="17"/>
        <v>17</v>
      </c>
      <c r="B424" s="103"/>
      <c r="C424" s="405"/>
      <c r="D424" s="406"/>
      <c r="E424" s="407"/>
      <c r="F424" s="408"/>
      <c r="G424" s="103"/>
      <c r="H424" s="103"/>
    </row>
    <row r="425" spans="1:8" x14ac:dyDescent="0.25">
      <c r="A425" s="296">
        <f t="shared" si="17"/>
        <v>18</v>
      </c>
      <c r="B425" s="103"/>
      <c r="C425" s="405"/>
      <c r="D425" s="406"/>
      <c r="E425" s="407"/>
      <c r="F425" s="408"/>
      <c r="G425" s="103"/>
      <c r="H425" s="103"/>
    </row>
    <row r="426" spans="1:8" x14ac:dyDescent="0.25">
      <c r="A426" s="296">
        <f t="shared" si="17"/>
        <v>19</v>
      </c>
      <c r="B426" s="103"/>
      <c r="C426" s="405"/>
      <c r="D426" s="406"/>
      <c r="E426" s="407"/>
      <c r="F426" s="408"/>
      <c r="G426" s="103"/>
      <c r="H426" s="103"/>
    </row>
    <row r="427" spans="1:8" x14ac:dyDescent="0.25">
      <c r="A427" s="296">
        <f t="shared" si="17"/>
        <v>20</v>
      </c>
      <c r="B427" s="103"/>
      <c r="C427" s="405"/>
      <c r="D427" s="406"/>
      <c r="E427" s="407"/>
      <c r="F427" s="408"/>
      <c r="G427" s="103"/>
      <c r="H427" s="103"/>
    </row>
    <row r="428" spans="1:8" x14ac:dyDescent="0.25">
      <c r="A428" s="296">
        <f t="shared" si="17"/>
        <v>21</v>
      </c>
      <c r="B428" s="103"/>
      <c r="C428" s="405"/>
      <c r="D428" s="406"/>
      <c r="E428" s="407"/>
      <c r="F428" s="408"/>
      <c r="G428" s="103"/>
      <c r="H428" s="103"/>
    </row>
    <row r="429" spans="1:8" x14ac:dyDescent="0.25">
      <c r="A429" s="296">
        <f>A428+1</f>
        <v>22</v>
      </c>
      <c r="B429" s="103"/>
      <c r="C429" s="405"/>
      <c r="D429" s="406"/>
      <c r="E429" s="407"/>
      <c r="F429" s="408"/>
      <c r="G429" s="103"/>
      <c r="H429" s="103"/>
    </row>
    <row r="430" spans="1:8" x14ac:dyDescent="0.25">
      <c r="A430" s="296"/>
      <c r="B430" s="103"/>
      <c r="C430" s="405"/>
      <c r="D430" s="406"/>
      <c r="E430" s="407"/>
      <c r="F430" s="408"/>
      <c r="G430" s="103"/>
      <c r="H430" s="103"/>
    </row>
    <row r="431" spans="1:8" x14ac:dyDescent="0.25">
      <c r="A431" s="296"/>
      <c r="B431" s="103"/>
      <c r="C431" s="405"/>
      <c r="D431" s="406"/>
      <c r="E431" s="407"/>
      <c r="F431" s="408"/>
      <c r="G431" s="103"/>
      <c r="H431" s="103"/>
    </row>
    <row r="432" spans="1:8" x14ac:dyDescent="0.25">
      <c r="A432" s="296"/>
      <c r="B432" s="103"/>
      <c r="C432" s="405"/>
      <c r="D432" s="406"/>
      <c r="E432" s="407"/>
      <c r="F432" s="408"/>
      <c r="G432" s="103"/>
      <c r="H432" s="103"/>
    </row>
    <row r="433" spans="1:8" x14ac:dyDescent="0.25">
      <c r="A433" s="10"/>
      <c r="B433" s="103"/>
      <c r="C433" s="405">
        <f>SUM(C408:D432)</f>
        <v>2200</v>
      </c>
      <c r="D433" s="406"/>
      <c r="E433" s="297"/>
      <c r="F433" s="298"/>
      <c r="G433" s="126"/>
      <c r="H433" s="176"/>
    </row>
    <row r="435" spans="1:8" x14ac:dyDescent="0.25">
      <c r="E435" s="413" t="s">
        <v>111</v>
      </c>
      <c r="F435" s="400">
        <f>SUM(G408:G432)</f>
        <v>1606000</v>
      </c>
    </row>
    <row r="436" spans="1:8" x14ac:dyDescent="0.25">
      <c r="E436" s="413"/>
      <c r="F436" s="401"/>
    </row>
    <row r="439" spans="1:8" x14ac:dyDescent="0.25">
      <c r="C439" s="414" t="s">
        <v>511</v>
      </c>
      <c r="D439" s="414"/>
      <c r="E439" s="414"/>
      <c r="F439" s="414"/>
    </row>
    <row r="441" spans="1:8" x14ac:dyDescent="0.25">
      <c r="A441" s="397" t="s">
        <v>329</v>
      </c>
      <c r="B441" s="397" t="s">
        <v>0</v>
      </c>
      <c r="C441" s="397" t="s">
        <v>79</v>
      </c>
      <c r="D441" s="402"/>
      <c r="E441" s="397" t="s">
        <v>5</v>
      </c>
      <c r="F441" s="402"/>
      <c r="G441" s="397" t="s">
        <v>107</v>
      </c>
      <c r="H441" s="397" t="s">
        <v>9</v>
      </c>
    </row>
    <row r="442" spans="1:8" x14ac:dyDescent="0.25">
      <c r="A442" s="397"/>
      <c r="B442" s="397"/>
      <c r="C442" s="403"/>
      <c r="D442" s="404"/>
      <c r="E442" s="403"/>
      <c r="F442" s="404"/>
      <c r="G442" s="403"/>
      <c r="H442" s="403"/>
    </row>
    <row r="443" spans="1:8" x14ac:dyDescent="0.25">
      <c r="A443" s="305">
        <v>1</v>
      </c>
      <c r="B443" s="103" t="s">
        <v>413</v>
      </c>
      <c r="C443" s="405">
        <v>800</v>
      </c>
      <c r="D443" s="406"/>
      <c r="E443" s="407">
        <v>730</v>
      </c>
      <c r="F443" s="408"/>
      <c r="G443" s="15">
        <f t="shared" ref="G443:G454" si="18">C443*E443</f>
        <v>584000</v>
      </c>
      <c r="H443" s="198">
        <v>45479</v>
      </c>
    </row>
    <row r="444" spans="1:8" x14ac:dyDescent="0.25">
      <c r="A444" s="305">
        <f>A443+1</f>
        <v>2</v>
      </c>
      <c r="B444" s="103" t="s">
        <v>512</v>
      </c>
      <c r="C444" s="405">
        <v>800</v>
      </c>
      <c r="D444" s="406"/>
      <c r="E444" s="407">
        <v>730</v>
      </c>
      <c r="F444" s="408"/>
      <c r="G444" s="15">
        <f t="shared" si="18"/>
        <v>584000</v>
      </c>
      <c r="H444" s="198">
        <v>45479</v>
      </c>
    </row>
    <row r="445" spans="1:8" x14ac:dyDescent="0.25">
      <c r="A445" s="323">
        <f t="shared" ref="A445:A456" si="19">A444+1</f>
        <v>3</v>
      </c>
      <c r="B445" s="103" t="s">
        <v>495</v>
      </c>
      <c r="C445" s="405">
        <v>800</v>
      </c>
      <c r="D445" s="406"/>
      <c r="E445" s="407">
        <v>730</v>
      </c>
      <c r="F445" s="408"/>
      <c r="G445" s="15">
        <f t="shared" si="18"/>
        <v>584000</v>
      </c>
      <c r="H445" s="198">
        <v>45479</v>
      </c>
    </row>
    <row r="446" spans="1:8" x14ac:dyDescent="0.25">
      <c r="A446" s="323">
        <f t="shared" si="19"/>
        <v>4</v>
      </c>
      <c r="B446" s="103" t="s">
        <v>454</v>
      </c>
      <c r="C446" s="405">
        <v>900</v>
      </c>
      <c r="D446" s="406"/>
      <c r="E446" s="407">
        <v>730</v>
      </c>
      <c r="F446" s="408"/>
      <c r="G446" s="15">
        <f t="shared" si="18"/>
        <v>657000</v>
      </c>
      <c r="H446" s="198">
        <v>45479</v>
      </c>
    </row>
    <row r="447" spans="1:8" x14ac:dyDescent="0.25">
      <c r="A447" s="323">
        <f t="shared" si="19"/>
        <v>5</v>
      </c>
      <c r="B447" s="103" t="s">
        <v>455</v>
      </c>
      <c r="C447" s="405">
        <v>900</v>
      </c>
      <c r="D447" s="406"/>
      <c r="E447" s="407">
        <v>730</v>
      </c>
      <c r="F447" s="408"/>
      <c r="G447" s="15">
        <f t="shared" si="18"/>
        <v>657000</v>
      </c>
      <c r="H447" s="198">
        <v>45479</v>
      </c>
    </row>
    <row r="448" spans="1:8" x14ac:dyDescent="0.25">
      <c r="A448" s="323">
        <f t="shared" si="19"/>
        <v>6</v>
      </c>
      <c r="B448" s="103" t="s">
        <v>77</v>
      </c>
      <c r="C448" s="405">
        <v>200</v>
      </c>
      <c r="D448" s="406"/>
      <c r="E448" s="407">
        <v>730</v>
      </c>
      <c r="F448" s="408"/>
      <c r="G448" s="15">
        <f t="shared" si="18"/>
        <v>146000</v>
      </c>
      <c r="H448" s="11">
        <v>45485</v>
      </c>
    </row>
    <row r="449" spans="1:8" x14ac:dyDescent="0.25">
      <c r="A449" s="323">
        <f t="shared" si="19"/>
        <v>7</v>
      </c>
      <c r="B449" s="103" t="s">
        <v>77</v>
      </c>
      <c r="C449" s="405">
        <v>550</v>
      </c>
      <c r="D449" s="406"/>
      <c r="E449" s="407">
        <v>700</v>
      </c>
      <c r="F449" s="408"/>
      <c r="G449" s="15">
        <f t="shared" si="18"/>
        <v>385000</v>
      </c>
      <c r="H449" s="198">
        <v>45492</v>
      </c>
    </row>
    <row r="450" spans="1:8" x14ac:dyDescent="0.25">
      <c r="A450" s="323">
        <f t="shared" si="19"/>
        <v>8</v>
      </c>
      <c r="B450" s="103" t="s">
        <v>431</v>
      </c>
      <c r="C450" s="405">
        <v>750</v>
      </c>
      <c r="D450" s="406"/>
      <c r="E450" s="407">
        <v>700</v>
      </c>
      <c r="F450" s="408"/>
      <c r="G450" s="15">
        <f t="shared" si="18"/>
        <v>525000</v>
      </c>
      <c r="H450" s="198">
        <v>45492</v>
      </c>
    </row>
    <row r="451" spans="1:8" x14ac:dyDescent="0.25">
      <c r="A451" s="323">
        <f t="shared" si="19"/>
        <v>9</v>
      </c>
      <c r="B451" s="10" t="s">
        <v>413</v>
      </c>
      <c r="C451" s="409">
        <v>300</v>
      </c>
      <c r="D451" s="409"/>
      <c r="E451" s="407">
        <v>700</v>
      </c>
      <c r="F451" s="408"/>
      <c r="G451" s="15">
        <f t="shared" si="18"/>
        <v>210000</v>
      </c>
      <c r="H451" s="198">
        <v>45495</v>
      </c>
    </row>
    <row r="452" spans="1:8" x14ac:dyDescent="0.25">
      <c r="A452" s="323">
        <f t="shared" si="19"/>
        <v>10</v>
      </c>
      <c r="B452" s="10" t="s">
        <v>512</v>
      </c>
      <c r="C452" s="409">
        <v>300</v>
      </c>
      <c r="D452" s="409"/>
      <c r="E452" s="407">
        <v>700</v>
      </c>
      <c r="F452" s="408"/>
      <c r="G452" s="15">
        <f t="shared" si="18"/>
        <v>210000</v>
      </c>
      <c r="H452" s="198">
        <v>45495</v>
      </c>
    </row>
    <row r="453" spans="1:8" x14ac:dyDescent="0.25">
      <c r="A453" s="323">
        <f t="shared" si="19"/>
        <v>11</v>
      </c>
      <c r="B453" s="10" t="s">
        <v>78</v>
      </c>
      <c r="C453" s="409">
        <v>700</v>
      </c>
      <c r="D453" s="409"/>
      <c r="E453" s="410">
        <v>700</v>
      </c>
      <c r="F453" s="410"/>
      <c r="G453" s="15">
        <f t="shared" si="18"/>
        <v>490000</v>
      </c>
      <c r="H453" s="198">
        <v>45498</v>
      </c>
    </row>
    <row r="454" spans="1:8" x14ac:dyDescent="0.25">
      <c r="A454" s="323">
        <f t="shared" si="19"/>
        <v>12</v>
      </c>
      <c r="B454" s="10" t="s">
        <v>297</v>
      </c>
      <c r="C454" s="409">
        <v>700</v>
      </c>
      <c r="D454" s="409"/>
      <c r="E454" s="410">
        <v>700</v>
      </c>
      <c r="F454" s="410"/>
      <c r="G454" s="15">
        <f t="shared" si="18"/>
        <v>490000</v>
      </c>
      <c r="H454" s="198">
        <v>45501</v>
      </c>
    </row>
    <row r="455" spans="1:8" x14ac:dyDescent="0.25">
      <c r="A455" s="323">
        <f t="shared" si="19"/>
        <v>13</v>
      </c>
      <c r="B455" s="320" t="s">
        <v>185</v>
      </c>
      <c r="C455" s="409">
        <v>300</v>
      </c>
      <c r="D455" s="409"/>
      <c r="E455" s="410">
        <v>700</v>
      </c>
      <c r="F455" s="410"/>
      <c r="G455" s="15">
        <f>C455*E455</f>
        <v>210000</v>
      </c>
      <c r="H455" s="198">
        <v>45502</v>
      </c>
    </row>
    <row r="456" spans="1:8" x14ac:dyDescent="0.25">
      <c r="A456" s="323">
        <f t="shared" si="19"/>
        <v>14</v>
      </c>
      <c r="B456" s="320" t="s">
        <v>269</v>
      </c>
      <c r="C456" s="409">
        <v>700</v>
      </c>
      <c r="D456" s="409"/>
      <c r="E456" s="410">
        <v>700</v>
      </c>
      <c r="F456" s="410"/>
      <c r="G456" s="15">
        <f>C456*E456</f>
        <v>490000</v>
      </c>
      <c r="H456" s="198">
        <v>45503</v>
      </c>
    </row>
    <row r="457" spans="1:8" x14ac:dyDescent="0.25">
      <c r="A457" s="319"/>
      <c r="B457" s="320"/>
      <c r="C457" s="411">
        <f>SUM(C443:D456)</f>
        <v>8700</v>
      </c>
      <c r="D457" s="412"/>
      <c r="E457" s="410" t="s">
        <v>32</v>
      </c>
      <c r="F457" s="410"/>
      <c r="G457" s="126"/>
      <c r="H457" s="176"/>
    </row>
    <row r="459" spans="1:8" x14ac:dyDescent="0.25">
      <c r="E459" s="413" t="s">
        <v>111</v>
      </c>
      <c r="F459" s="400">
        <f>SUM(G443:G456)</f>
        <v>6222000</v>
      </c>
    </row>
    <row r="460" spans="1:8" x14ac:dyDescent="0.25">
      <c r="E460" s="413"/>
      <c r="F460" s="401"/>
    </row>
    <row r="464" spans="1:8" x14ac:dyDescent="0.25">
      <c r="C464" s="414" t="s">
        <v>555</v>
      </c>
      <c r="D464" s="414"/>
      <c r="E464" s="414"/>
      <c r="F464" s="414"/>
    </row>
    <row r="466" spans="1:8" x14ac:dyDescent="0.25">
      <c r="A466" s="397" t="s">
        <v>329</v>
      </c>
      <c r="B466" s="397" t="s">
        <v>0</v>
      </c>
      <c r="C466" s="397" t="s">
        <v>79</v>
      </c>
      <c r="D466" s="402"/>
      <c r="E466" s="397" t="s">
        <v>5</v>
      </c>
      <c r="F466" s="402"/>
      <c r="G466" s="397" t="s">
        <v>107</v>
      </c>
      <c r="H466" s="397" t="s">
        <v>9</v>
      </c>
    </row>
    <row r="467" spans="1:8" x14ac:dyDescent="0.25">
      <c r="A467" s="397"/>
      <c r="B467" s="397"/>
      <c r="C467" s="403"/>
      <c r="D467" s="404"/>
      <c r="E467" s="403"/>
      <c r="F467" s="404"/>
      <c r="G467" s="403"/>
      <c r="H467" s="403"/>
    </row>
    <row r="468" spans="1:8" x14ac:dyDescent="0.25">
      <c r="A468" s="326">
        <v>1</v>
      </c>
      <c r="B468" s="103" t="s">
        <v>556</v>
      </c>
      <c r="C468" s="405">
        <v>760</v>
      </c>
      <c r="D468" s="406"/>
      <c r="E468" s="407">
        <v>700</v>
      </c>
      <c r="F468" s="408"/>
      <c r="G468" s="15">
        <f t="shared" ref="G468:G482" si="20">C468*E468</f>
        <v>532000</v>
      </c>
      <c r="H468" s="198">
        <v>45479</v>
      </c>
    </row>
    <row r="469" spans="1:8" x14ac:dyDescent="0.25">
      <c r="A469" s="326">
        <f>A468+1</f>
        <v>2</v>
      </c>
      <c r="B469" s="103" t="s">
        <v>78</v>
      </c>
      <c r="C469" s="405">
        <v>700</v>
      </c>
      <c r="D469" s="406"/>
      <c r="E469" s="407">
        <v>700</v>
      </c>
      <c r="F469" s="408"/>
      <c r="G469" s="15">
        <f t="shared" si="20"/>
        <v>490000</v>
      </c>
      <c r="H469" s="198">
        <v>45527</v>
      </c>
    </row>
    <row r="470" spans="1:8" x14ac:dyDescent="0.25">
      <c r="A470" s="326">
        <f t="shared" ref="A470:A483" si="21">A469+1</f>
        <v>3</v>
      </c>
      <c r="B470" s="103" t="s">
        <v>77</v>
      </c>
      <c r="C470" s="405">
        <v>700</v>
      </c>
      <c r="D470" s="406"/>
      <c r="E470" s="407">
        <v>700</v>
      </c>
      <c r="F470" s="408"/>
      <c r="G470" s="15">
        <f t="shared" si="20"/>
        <v>490000</v>
      </c>
      <c r="H470" s="198">
        <v>45527</v>
      </c>
    </row>
    <row r="471" spans="1:8" x14ac:dyDescent="0.25">
      <c r="A471" s="326">
        <f t="shared" si="21"/>
        <v>4</v>
      </c>
      <c r="B471" s="103" t="s">
        <v>442</v>
      </c>
      <c r="C471" s="405">
        <v>900</v>
      </c>
      <c r="D471" s="406"/>
      <c r="E471" s="407">
        <v>700</v>
      </c>
      <c r="F471" s="408"/>
      <c r="G471" s="15">
        <f t="shared" si="20"/>
        <v>630000</v>
      </c>
      <c r="H471" s="198">
        <v>45538</v>
      </c>
    </row>
    <row r="472" spans="1:8" x14ac:dyDescent="0.25">
      <c r="A472" s="326">
        <f t="shared" si="21"/>
        <v>5</v>
      </c>
      <c r="B472" s="103" t="s">
        <v>651</v>
      </c>
      <c r="C472" s="405">
        <v>800</v>
      </c>
      <c r="D472" s="406"/>
      <c r="E472" s="407">
        <v>700</v>
      </c>
      <c r="F472" s="408"/>
      <c r="G472" s="15">
        <f t="shared" si="20"/>
        <v>560000</v>
      </c>
      <c r="H472" s="198">
        <v>45538</v>
      </c>
    </row>
    <row r="473" spans="1:8" x14ac:dyDescent="0.25">
      <c r="A473" s="326">
        <f t="shared" si="21"/>
        <v>6</v>
      </c>
      <c r="B473" s="103" t="s">
        <v>185</v>
      </c>
      <c r="C473" s="405">
        <v>200</v>
      </c>
      <c r="D473" s="406"/>
      <c r="E473" s="407">
        <v>700</v>
      </c>
      <c r="F473" s="408"/>
      <c r="G473" s="15">
        <f t="shared" si="20"/>
        <v>140000</v>
      </c>
      <c r="H473" s="11">
        <v>45538</v>
      </c>
    </row>
    <row r="474" spans="1:8" x14ac:dyDescent="0.25">
      <c r="A474" s="358">
        <f t="shared" si="21"/>
        <v>7</v>
      </c>
      <c r="B474" s="103" t="s">
        <v>454</v>
      </c>
      <c r="C474" s="405">
        <v>900</v>
      </c>
      <c r="D474" s="406"/>
      <c r="E474" s="407">
        <v>700</v>
      </c>
      <c r="F474" s="408"/>
      <c r="G474" s="15">
        <f t="shared" si="20"/>
        <v>630000</v>
      </c>
      <c r="H474" s="198"/>
    </row>
    <row r="475" spans="1:8" x14ac:dyDescent="0.25">
      <c r="A475" s="358">
        <f t="shared" si="21"/>
        <v>8</v>
      </c>
      <c r="B475" s="103" t="s">
        <v>269</v>
      </c>
      <c r="C475" s="405">
        <v>700</v>
      </c>
      <c r="D475" s="406"/>
      <c r="E475" s="407">
        <v>700</v>
      </c>
      <c r="F475" s="408"/>
      <c r="G475" s="15">
        <f t="shared" si="20"/>
        <v>490000</v>
      </c>
      <c r="H475" s="198">
        <v>45542</v>
      </c>
    </row>
    <row r="476" spans="1:8" x14ac:dyDescent="0.25">
      <c r="A476" s="358">
        <f t="shared" si="21"/>
        <v>9</v>
      </c>
      <c r="B476" s="10" t="s">
        <v>185</v>
      </c>
      <c r="C476" s="409">
        <v>700</v>
      </c>
      <c r="D476" s="409"/>
      <c r="E476" s="407">
        <v>700</v>
      </c>
      <c r="F476" s="408"/>
      <c r="G476" s="15">
        <f t="shared" si="20"/>
        <v>490000</v>
      </c>
      <c r="H476" s="198">
        <v>45543</v>
      </c>
    </row>
    <row r="477" spans="1:8" x14ac:dyDescent="0.25">
      <c r="A477" s="358">
        <f t="shared" si="21"/>
        <v>10</v>
      </c>
      <c r="B477" s="10" t="s">
        <v>431</v>
      </c>
      <c r="C477" s="409">
        <v>750</v>
      </c>
      <c r="D477" s="409"/>
      <c r="E477" s="407">
        <v>700</v>
      </c>
      <c r="F477" s="408"/>
      <c r="G477" s="15">
        <f t="shared" si="20"/>
        <v>525000</v>
      </c>
      <c r="H477" s="198">
        <v>45545</v>
      </c>
    </row>
    <row r="478" spans="1:8" x14ac:dyDescent="0.25">
      <c r="A478" s="358">
        <f t="shared" si="21"/>
        <v>11</v>
      </c>
      <c r="B478" s="10" t="s">
        <v>716</v>
      </c>
      <c r="C478" s="409">
        <v>800</v>
      </c>
      <c r="D478" s="409"/>
      <c r="E478" s="407">
        <v>700</v>
      </c>
      <c r="F478" s="408"/>
      <c r="G478" s="15">
        <f t="shared" si="20"/>
        <v>560000</v>
      </c>
      <c r="H478" s="198">
        <v>45545</v>
      </c>
    </row>
    <row r="479" spans="1:8" x14ac:dyDescent="0.25">
      <c r="A479" s="358">
        <f t="shared" si="21"/>
        <v>12</v>
      </c>
      <c r="B479" s="10" t="s">
        <v>439</v>
      </c>
      <c r="C479" s="409">
        <v>800</v>
      </c>
      <c r="D479" s="409"/>
      <c r="E479" s="410">
        <v>700</v>
      </c>
      <c r="F479" s="410"/>
      <c r="G479" s="15">
        <f t="shared" si="20"/>
        <v>560000</v>
      </c>
      <c r="H479" s="198">
        <v>45545</v>
      </c>
    </row>
    <row r="480" spans="1:8" x14ac:dyDescent="0.25">
      <c r="A480" s="358">
        <f t="shared" si="21"/>
        <v>13</v>
      </c>
      <c r="B480" s="320" t="s">
        <v>443</v>
      </c>
      <c r="C480" s="409">
        <v>800</v>
      </c>
      <c r="D480" s="409"/>
      <c r="E480" s="410">
        <v>700</v>
      </c>
      <c r="F480" s="410"/>
      <c r="G480" s="15">
        <f t="shared" si="20"/>
        <v>560000</v>
      </c>
      <c r="H480" s="198">
        <v>45545</v>
      </c>
    </row>
    <row r="481" spans="1:8" x14ac:dyDescent="0.25">
      <c r="A481" s="358">
        <f t="shared" si="21"/>
        <v>14</v>
      </c>
      <c r="B481" s="320" t="s">
        <v>78</v>
      </c>
      <c r="C481" s="409">
        <v>700</v>
      </c>
      <c r="D481" s="409"/>
      <c r="E481" s="410">
        <v>700</v>
      </c>
      <c r="F481" s="410"/>
      <c r="G481" s="15">
        <f t="shared" si="20"/>
        <v>490000</v>
      </c>
      <c r="H481" s="198">
        <v>45550</v>
      </c>
    </row>
    <row r="482" spans="1:8" x14ac:dyDescent="0.25">
      <c r="A482" s="366">
        <f t="shared" si="21"/>
        <v>15</v>
      </c>
      <c r="B482" s="320" t="s">
        <v>185</v>
      </c>
      <c r="C482" s="409">
        <v>700</v>
      </c>
      <c r="D482" s="409"/>
      <c r="E482" s="410">
        <v>700</v>
      </c>
      <c r="F482" s="410"/>
      <c r="G482" s="15">
        <f t="shared" si="20"/>
        <v>490000</v>
      </c>
      <c r="H482" s="198">
        <v>45552</v>
      </c>
    </row>
    <row r="483" spans="1:8" x14ac:dyDescent="0.25">
      <c r="A483" s="366">
        <f t="shared" si="21"/>
        <v>16</v>
      </c>
      <c r="B483" s="320"/>
      <c r="C483" s="362"/>
      <c r="D483" s="363"/>
      <c r="E483" s="367"/>
      <c r="F483" s="367"/>
      <c r="G483" s="15"/>
      <c r="H483" s="198"/>
    </row>
    <row r="484" spans="1:8" x14ac:dyDescent="0.25">
      <c r="A484" s="319"/>
      <c r="B484" s="320"/>
      <c r="C484" s="411">
        <f>SUM(C468:D482)</f>
        <v>10910</v>
      </c>
      <c r="D484" s="412"/>
      <c r="E484" s="321"/>
      <c r="F484" s="322"/>
      <c r="G484" s="126"/>
      <c r="H484" s="176"/>
    </row>
    <row r="486" spans="1:8" x14ac:dyDescent="0.25">
      <c r="E486" s="413" t="s">
        <v>111</v>
      </c>
      <c r="F486" s="400">
        <f>SUM(G468:G482)</f>
        <v>7637000</v>
      </c>
    </row>
    <row r="487" spans="1:8" x14ac:dyDescent="0.25">
      <c r="E487" s="413"/>
      <c r="F487" s="401"/>
    </row>
  </sheetData>
  <sortState ref="B5:I66">
    <sortCondition ref="C5:C66"/>
  </sortState>
  <mergeCells count="657">
    <mergeCell ref="E459:E460"/>
    <mergeCell ref="F459:F460"/>
    <mergeCell ref="C449:D449"/>
    <mergeCell ref="E449:F449"/>
    <mergeCell ref="C450:D450"/>
    <mergeCell ref="E450:F450"/>
    <mergeCell ref="C451:D451"/>
    <mergeCell ref="E451:F451"/>
    <mergeCell ref="C457:D457"/>
    <mergeCell ref="C452:D452"/>
    <mergeCell ref="C453:D453"/>
    <mergeCell ref="E452:F452"/>
    <mergeCell ref="E453:F453"/>
    <mergeCell ref="C454:D454"/>
    <mergeCell ref="E454:F454"/>
    <mergeCell ref="C455:D455"/>
    <mergeCell ref="E455:F455"/>
    <mergeCell ref="C456:D456"/>
    <mergeCell ref="E456:F456"/>
    <mergeCell ref="E457:F457"/>
    <mergeCell ref="C444:D444"/>
    <mergeCell ref="E444:F444"/>
    <mergeCell ref="C445:D445"/>
    <mergeCell ref="E445:F445"/>
    <mergeCell ref="C446:D446"/>
    <mergeCell ref="E446:F446"/>
    <mergeCell ref="C447:D447"/>
    <mergeCell ref="E447:F447"/>
    <mergeCell ref="C448:D448"/>
    <mergeCell ref="E448:F448"/>
    <mergeCell ref="C439:F439"/>
    <mergeCell ref="A441:A442"/>
    <mergeCell ref="B441:B442"/>
    <mergeCell ref="C441:D442"/>
    <mergeCell ref="E441:F442"/>
    <mergeCell ref="G441:G442"/>
    <mergeCell ref="H441:H442"/>
    <mergeCell ref="C443:D443"/>
    <mergeCell ref="E443:F443"/>
    <mergeCell ref="C430:D430"/>
    <mergeCell ref="E430:F430"/>
    <mergeCell ref="C431:D431"/>
    <mergeCell ref="E431:F431"/>
    <mergeCell ref="C432:D432"/>
    <mergeCell ref="E432:F432"/>
    <mergeCell ref="C433:D433"/>
    <mergeCell ref="E435:E436"/>
    <mergeCell ref="F435:F436"/>
    <mergeCell ref="C425:D425"/>
    <mergeCell ref="E425:F425"/>
    <mergeCell ref="C426:D426"/>
    <mergeCell ref="E426:F426"/>
    <mergeCell ref="C427:D427"/>
    <mergeCell ref="E427:F427"/>
    <mergeCell ref="C428:D428"/>
    <mergeCell ref="E428:F428"/>
    <mergeCell ref="C429:D429"/>
    <mergeCell ref="E429:F429"/>
    <mergeCell ref="C420:D420"/>
    <mergeCell ref="E420:F420"/>
    <mergeCell ref="C421:D421"/>
    <mergeCell ref="E421:F421"/>
    <mergeCell ref="C422:D422"/>
    <mergeCell ref="E422:F422"/>
    <mergeCell ref="C423:D423"/>
    <mergeCell ref="E423:F423"/>
    <mergeCell ref="C424:D424"/>
    <mergeCell ref="E424:F424"/>
    <mergeCell ref="C415:D415"/>
    <mergeCell ref="E415:F415"/>
    <mergeCell ref="C416:D416"/>
    <mergeCell ref="E416:F416"/>
    <mergeCell ref="C417:D417"/>
    <mergeCell ref="E417:F417"/>
    <mergeCell ref="C418:D418"/>
    <mergeCell ref="E418:F418"/>
    <mergeCell ref="C419:D419"/>
    <mergeCell ref="E419:F419"/>
    <mergeCell ref="C410:D410"/>
    <mergeCell ref="E410:F410"/>
    <mergeCell ref="C411:D411"/>
    <mergeCell ref="E411:F411"/>
    <mergeCell ref="C412:D412"/>
    <mergeCell ref="E412:F412"/>
    <mergeCell ref="C413:D413"/>
    <mergeCell ref="E413:F413"/>
    <mergeCell ref="C414:D414"/>
    <mergeCell ref="E414:F414"/>
    <mergeCell ref="A406:A407"/>
    <mergeCell ref="B406:B407"/>
    <mergeCell ref="C406:D407"/>
    <mergeCell ref="E406:F407"/>
    <mergeCell ref="G406:G407"/>
    <mergeCell ref="H406:H407"/>
    <mergeCell ref="C408:D408"/>
    <mergeCell ref="E408:F408"/>
    <mergeCell ref="C409:D409"/>
    <mergeCell ref="E409:F409"/>
    <mergeCell ref="E397:F397"/>
    <mergeCell ref="C393:D393"/>
    <mergeCell ref="E393:F393"/>
    <mergeCell ref="C398:D398"/>
    <mergeCell ref="E400:E401"/>
    <mergeCell ref="F400:F401"/>
    <mergeCell ref="C386:D386"/>
    <mergeCell ref="E386:F386"/>
    <mergeCell ref="C387:D387"/>
    <mergeCell ref="E387:F387"/>
    <mergeCell ref="C388:D388"/>
    <mergeCell ref="E388:F388"/>
    <mergeCell ref="C389:D389"/>
    <mergeCell ref="E389:F389"/>
    <mergeCell ref="C390:D390"/>
    <mergeCell ref="E390:F390"/>
    <mergeCell ref="C392:D392"/>
    <mergeCell ref="E392:F392"/>
    <mergeCell ref="C394:D394"/>
    <mergeCell ref="E394:F394"/>
    <mergeCell ref="C395:D395"/>
    <mergeCell ref="C396:D396"/>
    <mergeCell ref="C397:D397"/>
    <mergeCell ref="E395:F395"/>
    <mergeCell ref="E396:F396"/>
    <mergeCell ref="A371:A372"/>
    <mergeCell ref="B371:B372"/>
    <mergeCell ref="C371:D372"/>
    <mergeCell ref="E371:F372"/>
    <mergeCell ref="C384:D384"/>
    <mergeCell ref="E384:F384"/>
    <mergeCell ref="C385:D385"/>
    <mergeCell ref="E385:F385"/>
    <mergeCell ref="C376:D376"/>
    <mergeCell ref="E376:F376"/>
    <mergeCell ref="C377:D377"/>
    <mergeCell ref="E377:F377"/>
    <mergeCell ref="C378:D378"/>
    <mergeCell ref="E378:F378"/>
    <mergeCell ref="C379:D379"/>
    <mergeCell ref="E379:F379"/>
    <mergeCell ref="C380:D380"/>
    <mergeCell ref="E380:F380"/>
    <mergeCell ref="C381:D381"/>
    <mergeCell ref="E381:F381"/>
    <mergeCell ref="C382:D382"/>
    <mergeCell ref="E382:F382"/>
    <mergeCell ref="C383:D383"/>
    <mergeCell ref="G371:G372"/>
    <mergeCell ref="H371:H372"/>
    <mergeCell ref="C220:D220"/>
    <mergeCell ref="E222:E223"/>
    <mergeCell ref="F222:F223"/>
    <mergeCell ref="C215:D215"/>
    <mergeCell ref="E215:F215"/>
    <mergeCell ref="C216:D216"/>
    <mergeCell ref="E216:F216"/>
    <mergeCell ref="C217:D217"/>
    <mergeCell ref="E217:F217"/>
    <mergeCell ref="C218:D218"/>
    <mergeCell ref="E218:F218"/>
    <mergeCell ref="C219:D219"/>
    <mergeCell ref="E219:F219"/>
    <mergeCell ref="E220:F220"/>
    <mergeCell ref="C228:F228"/>
    <mergeCell ref="C234:D234"/>
    <mergeCell ref="E234:F234"/>
    <mergeCell ref="C235:D235"/>
    <mergeCell ref="E235:F235"/>
    <mergeCell ref="C236:D236"/>
    <mergeCell ref="E236:F236"/>
    <mergeCell ref="C237:D237"/>
    <mergeCell ref="E237:F237"/>
    <mergeCell ref="C205:D205"/>
    <mergeCell ref="E205:F205"/>
    <mergeCell ref="C206:D206"/>
    <mergeCell ref="E206:F206"/>
    <mergeCell ref="C207:D207"/>
    <mergeCell ref="E207:F207"/>
    <mergeCell ref="C208:D208"/>
    <mergeCell ref="E208:F208"/>
    <mergeCell ref="C209:D209"/>
    <mergeCell ref="E209:F209"/>
    <mergeCell ref="C210:D210"/>
    <mergeCell ref="E210:F210"/>
    <mergeCell ref="C211:D211"/>
    <mergeCell ref="E211:F211"/>
    <mergeCell ref="C212:D212"/>
    <mergeCell ref="E212:F212"/>
    <mergeCell ref="C213:D213"/>
    <mergeCell ref="E213:F213"/>
    <mergeCell ref="C214:D214"/>
    <mergeCell ref="E214:F214"/>
    <mergeCell ref="C200:D200"/>
    <mergeCell ref="E200:F200"/>
    <mergeCell ref="C201:D201"/>
    <mergeCell ref="E201:F201"/>
    <mergeCell ref="C202:D202"/>
    <mergeCell ref="E202:F202"/>
    <mergeCell ref="C203:D203"/>
    <mergeCell ref="E203:F203"/>
    <mergeCell ref="C204:D204"/>
    <mergeCell ref="E204:F204"/>
    <mergeCell ref="C195:D195"/>
    <mergeCell ref="E195:F195"/>
    <mergeCell ref="C196:D196"/>
    <mergeCell ref="E196:F196"/>
    <mergeCell ref="C197:D197"/>
    <mergeCell ref="E197:F197"/>
    <mergeCell ref="C198:D198"/>
    <mergeCell ref="E198:F198"/>
    <mergeCell ref="C199:D199"/>
    <mergeCell ref="E199:F199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C194:D194"/>
    <mergeCell ref="E194:F194"/>
    <mergeCell ref="C185:F185"/>
    <mergeCell ref="A187:A188"/>
    <mergeCell ref="B187:B188"/>
    <mergeCell ref="C187:D188"/>
    <mergeCell ref="E187:F188"/>
    <mergeCell ref="G187:G188"/>
    <mergeCell ref="H187:H188"/>
    <mergeCell ref="C189:D189"/>
    <mergeCell ref="E189:F189"/>
    <mergeCell ref="C143:F143"/>
    <mergeCell ref="C177:D177"/>
    <mergeCell ref="E177:F177"/>
    <mergeCell ref="C174:D174"/>
    <mergeCell ref="E174:F174"/>
    <mergeCell ref="C175:D175"/>
    <mergeCell ref="E175:F175"/>
    <mergeCell ref="C176:D176"/>
    <mergeCell ref="E176:F176"/>
    <mergeCell ref="C171:D171"/>
    <mergeCell ref="E171:F171"/>
    <mergeCell ref="C172:D172"/>
    <mergeCell ref="E172:F172"/>
    <mergeCell ref="C173:D173"/>
    <mergeCell ref="E173:F173"/>
    <mergeCell ref="C168:D168"/>
    <mergeCell ref="E168:F168"/>
    <mergeCell ref="C169:D169"/>
    <mergeCell ref="E169:F169"/>
    <mergeCell ref="C170:D170"/>
    <mergeCell ref="E170:F170"/>
    <mergeCell ref="C165:D165"/>
    <mergeCell ref="E165:F165"/>
    <mergeCell ref="C166:D166"/>
    <mergeCell ref="E166:F166"/>
    <mergeCell ref="C167:D167"/>
    <mergeCell ref="E167:F167"/>
    <mergeCell ref="C162:D162"/>
    <mergeCell ref="E162:F162"/>
    <mergeCell ref="C163:D163"/>
    <mergeCell ref="E163:F163"/>
    <mergeCell ref="C164:D164"/>
    <mergeCell ref="E164:F164"/>
    <mergeCell ref="C159:D159"/>
    <mergeCell ref="E159:F159"/>
    <mergeCell ref="C160:D160"/>
    <mergeCell ref="E160:F160"/>
    <mergeCell ref="C161:D161"/>
    <mergeCell ref="E161:F161"/>
    <mergeCell ref="C156:D156"/>
    <mergeCell ref="E156:F156"/>
    <mergeCell ref="C157:D157"/>
    <mergeCell ref="E157:F157"/>
    <mergeCell ref="C158:D158"/>
    <mergeCell ref="E158:F158"/>
    <mergeCell ref="C153:D153"/>
    <mergeCell ref="E153:F153"/>
    <mergeCell ref="C154:D154"/>
    <mergeCell ref="E154:F154"/>
    <mergeCell ref="C155:D155"/>
    <mergeCell ref="E155:F155"/>
    <mergeCell ref="C150:D150"/>
    <mergeCell ref="E150:F150"/>
    <mergeCell ref="C151:D151"/>
    <mergeCell ref="E151:F151"/>
    <mergeCell ref="C152:D152"/>
    <mergeCell ref="E152:F152"/>
    <mergeCell ref="C147:D147"/>
    <mergeCell ref="E147:F147"/>
    <mergeCell ref="C148:D148"/>
    <mergeCell ref="E148:F148"/>
    <mergeCell ref="C149:D149"/>
    <mergeCell ref="E149:F149"/>
    <mergeCell ref="B145:B146"/>
    <mergeCell ref="C145:D146"/>
    <mergeCell ref="E145:F146"/>
    <mergeCell ref="G145:G146"/>
    <mergeCell ref="H145:H146"/>
    <mergeCell ref="B105:B106"/>
    <mergeCell ref="C105:D106"/>
    <mergeCell ref="E105:F106"/>
    <mergeCell ref="G105:G106"/>
    <mergeCell ref="H105:H106"/>
    <mergeCell ref="C108:D108"/>
    <mergeCell ref="E108:F108"/>
    <mergeCell ref="C109:D109"/>
    <mergeCell ref="E109:F109"/>
    <mergeCell ref="C107:D107"/>
    <mergeCell ref="E107:F107"/>
    <mergeCell ref="C110:D110"/>
    <mergeCell ref="E110:F110"/>
    <mergeCell ref="C111:D111"/>
    <mergeCell ref="E111:F11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7:D127"/>
    <mergeCell ref="E127:F127"/>
    <mergeCell ref="C128:D128"/>
    <mergeCell ref="E128:F128"/>
    <mergeCell ref="E134:F134"/>
    <mergeCell ref="C129:D129"/>
    <mergeCell ref="E129:F129"/>
    <mergeCell ref="C130:D130"/>
    <mergeCell ref="E130:F130"/>
    <mergeCell ref="C131:D131"/>
    <mergeCell ref="E131:F131"/>
    <mergeCell ref="E180:E181"/>
    <mergeCell ref="F180:F181"/>
    <mergeCell ref="A145:A146"/>
    <mergeCell ref="C178:D178"/>
    <mergeCell ref="C139:D139"/>
    <mergeCell ref="E139:F139"/>
    <mergeCell ref="G139:G140"/>
    <mergeCell ref="H139:I140"/>
    <mergeCell ref="C103:G103"/>
    <mergeCell ref="C135:D135"/>
    <mergeCell ref="E135:F135"/>
    <mergeCell ref="C136:D136"/>
    <mergeCell ref="E136:F136"/>
    <mergeCell ref="C137:D137"/>
    <mergeCell ref="E137:F137"/>
    <mergeCell ref="C132:D132"/>
    <mergeCell ref="E132:F132"/>
    <mergeCell ref="C133:D133"/>
    <mergeCell ref="E133:F133"/>
    <mergeCell ref="C134:D134"/>
    <mergeCell ref="C125:D125"/>
    <mergeCell ref="E125:F125"/>
    <mergeCell ref="C126:D126"/>
    <mergeCell ref="E126:F126"/>
    <mergeCell ref="A230:A231"/>
    <mergeCell ref="B230:B231"/>
    <mergeCell ref="C230:D231"/>
    <mergeCell ref="E230:F231"/>
    <mergeCell ref="G230:G231"/>
    <mergeCell ref="H230:H231"/>
    <mergeCell ref="C232:D232"/>
    <mergeCell ref="E232:F232"/>
    <mergeCell ref="C233:D233"/>
    <mergeCell ref="E233:F233"/>
    <mergeCell ref="C238:D238"/>
    <mergeCell ref="E238:F238"/>
    <mergeCell ref="C239:D239"/>
    <mergeCell ref="E239:F239"/>
    <mergeCell ref="C240:D240"/>
    <mergeCell ref="E240:F240"/>
    <mergeCell ref="C241:D241"/>
    <mergeCell ref="E241:F241"/>
    <mergeCell ref="C242:D242"/>
    <mergeCell ref="E242:F242"/>
    <mergeCell ref="C243:D243"/>
    <mergeCell ref="E243:F243"/>
    <mergeCell ref="C244:D244"/>
    <mergeCell ref="E244:F244"/>
    <mergeCell ref="C245:D245"/>
    <mergeCell ref="E245:F245"/>
    <mergeCell ref="C246:D246"/>
    <mergeCell ref="E246:F246"/>
    <mergeCell ref="C247:D247"/>
    <mergeCell ref="E247:F247"/>
    <mergeCell ref="C260:D260"/>
    <mergeCell ref="E260:F260"/>
    <mergeCell ref="C248:D248"/>
    <mergeCell ref="E248:F248"/>
    <mergeCell ref="C249:D249"/>
    <mergeCell ref="E249:F249"/>
    <mergeCell ref="C250:D250"/>
    <mergeCell ref="E250:F250"/>
    <mergeCell ref="C251:D251"/>
    <mergeCell ref="E251:F251"/>
    <mergeCell ref="C252:D252"/>
    <mergeCell ref="E252:F252"/>
    <mergeCell ref="C268:F268"/>
    <mergeCell ref="A270:A271"/>
    <mergeCell ref="B270:B271"/>
    <mergeCell ref="C270:D271"/>
    <mergeCell ref="E270:F271"/>
    <mergeCell ref="G270:G271"/>
    <mergeCell ref="H270:H271"/>
    <mergeCell ref="C253:D253"/>
    <mergeCell ref="E253:F253"/>
    <mergeCell ref="C254:D254"/>
    <mergeCell ref="E254:F254"/>
    <mergeCell ref="C255:D255"/>
    <mergeCell ref="E255:F255"/>
    <mergeCell ref="C261:D261"/>
    <mergeCell ref="E263:E264"/>
    <mergeCell ref="F263:F264"/>
    <mergeCell ref="C256:D256"/>
    <mergeCell ref="E256:F256"/>
    <mergeCell ref="C257:D257"/>
    <mergeCell ref="E257:F257"/>
    <mergeCell ref="C258:D258"/>
    <mergeCell ref="E258:F258"/>
    <mergeCell ref="C259:D259"/>
    <mergeCell ref="E259:F259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C276:D276"/>
    <mergeCell ref="E276:F276"/>
    <mergeCell ref="C277:D277"/>
    <mergeCell ref="E277:F277"/>
    <mergeCell ref="C278:D278"/>
    <mergeCell ref="E278:F278"/>
    <mergeCell ref="C279:D279"/>
    <mergeCell ref="E279:F279"/>
    <mergeCell ref="C280:D280"/>
    <mergeCell ref="E280:F280"/>
    <mergeCell ref="C281:D281"/>
    <mergeCell ref="E281:F281"/>
    <mergeCell ref="C282:D282"/>
    <mergeCell ref="E282:F282"/>
    <mergeCell ref="C283:D283"/>
    <mergeCell ref="E283:F283"/>
    <mergeCell ref="C284:D284"/>
    <mergeCell ref="E284:F284"/>
    <mergeCell ref="C285:D285"/>
    <mergeCell ref="E285:F285"/>
    <mergeCell ref="C286:D286"/>
    <mergeCell ref="E286:F286"/>
    <mergeCell ref="C287:D287"/>
    <mergeCell ref="E287:F287"/>
    <mergeCell ref="C288:D288"/>
    <mergeCell ref="E288:F288"/>
    <mergeCell ref="C289:D289"/>
    <mergeCell ref="E289:F289"/>
    <mergeCell ref="C290:D290"/>
    <mergeCell ref="E290:F290"/>
    <mergeCell ref="C291:D291"/>
    <mergeCell ref="E291:F291"/>
    <mergeCell ref="C292:D292"/>
    <mergeCell ref="E292:F292"/>
    <mergeCell ref="C293:D293"/>
    <mergeCell ref="E293:F293"/>
    <mergeCell ref="C294:D294"/>
    <mergeCell ref="E294:F294"/>
    <mergeCell ref="C295:D295"/>
    <mergeCell ref="E297:E298"/>
    <mergeCell ref="F297:F298"/>
    <mergeCell ref="C302:F302"/>
    <mergeCell ref="A304:A305"/>
    <mergeCell ref="B304:B305"/>
    <mergeCell ref="C304:D305"/>
    <mergeCell ref="E304:F305"/>
    <mergeCell ref="G304:G305"/>
    <mergeCell ref="H304:H305"/>
    <mergeCell ref="C306:D306"/>
    <mergeCell ref="E306:F306"/>
    <mergeCell ref="C307:D307"/>
    <mergeCell ref="E307:F307"/>
    <mergeCell ref="C308:D308"/>
    <mergeCell ref="E308:F308"/>
    <mergeCell ref="C309:D309"/>
    <mergeCell ref="E309:F309"/>
    <mergeCell ref="C310:D310"/>
    <mergeCell ref="E310:F310"/>
    <mergeCell ref="C311:D311"/>
    <mergeCell ref="E311:F311"/>
    <mergeCell ref="C312:D312"/>
    <mergeCell ref="E312:F312"/>
    <mergeCell ref="C313:D313"/>
    <mergeCell ref="E313:F313"/>
    <mergeCell ref="C314:D314"/>
    <mergeCell ref="E314:F314"/>
    <mergeCell ref="C315:D315"/>
    <mergeCell ref="E315:F315"/>
    <mergeCell ref="C316:D316"/>
    <mergeCell ref="E316:F316"/>
    <mergeCell ref="E326:F326"/>
    <mergeCell ref="C317:D317"/>
    <mergeCell ref="E317:F317"/>
    <mergeCell ref="C318:D318"/>
    <mergeCell ref="E318:F318"/>
    <mergeCell ref="C319:D319"/>
    <mergeCell ref="E319:F319"/>
    <mergeCell ref="C320:D320"/>
    <mergeCell ref="E320:F320"/>
    <mergeCell ref="C321:D321"/>
    <mergeCell ref="E321:F321"/>
    <mergeCell ref="G337:G338"/>
    <mergeCell ref="H337:H338"/>
    <mergeCell ref="C339:D339"/>
    <mergeCell ref="E339:F339"/>
    <mergeCell ref="E178:F178"/>
    <mergeCell ref="F99:G99"/>
    <mergeCell ref="C327:D327"/>
    <mergeCell ref="E327:F327"/>
    <mergeCell ref="C328:D328"/>
    <mergeCell ref="E328:F328"/>
    <mergeCell ref="C329:D329"/>
    <mergeCell ref="E331:E332"/>
    <mergeCell ref="F331:F332"/>
    <mergeCell ref="E295:F295"/>
    <mergeCell ref="E261:F261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26:D326"/>
    <mergeCell ref="E342:F342"/>
    <mergeCell ref="C343:D343"/>
    <mergeCell ref="E343:F343"/>
    <mergeCell ref="C344:D344"/>
    <mergeCell ref="E344:F344"/>
    <mergeCell ref="C335:F335"/>
    <mergeCell ref="A337:A338"/>
    <mergeCell ref="B337:B338"/>
    <mergeCell ref="C337:D338"/>
    <mergeCell ref="E337:F338"/>
    <mergeCell ref="C359:D359"/>
    <mergeCell ref="E359:F359"/>
    <mergeCell ref="C350:D350"/>
    <mergeCell ref="E350:F350"/>
    <mergeCell ref="C351:D351"/>
    <mergeCell ref="E351:F351"/>
    <mergeCell ref="C352:D352"/>
    <mergeCell ref="E352:F352"/>
    <mergeCell ref="C353:D353"/>
    <mergeCell ref="E353:F353"/>
    <mergeCell ref="C354:D354"/>
    <mergeCell ref="E354:F354"/>
    <mergeCell ref="E329:F329"/>
    <mergeCell ref="C355:D355"/>
    <mergeCell ref="E355:F355"/>
    <mergeCell ref="C356:D356"/>
    <mergeCell ref="E356:F356"/>
    <mergeCell ref="C357:D357"/>
    <mergeCell ref="E357:F357"/>
    <mergeCell ref="C358:D358"/>
    <mergeCell ref="E358:F358"/>
    <mergeCell ref="C345:D345"/>
    <mergeCell ref="E345:F345"/>
    <mergeCell ref="C346:D346"/>
    <mergeCell ref="E346:F346"/>
    <mergeCell ref="C347:D347"/>
    <mergeCell ref="E347:F347"/>
    <mergeCell ref="C348:D348"/>
    <mergeCell ref="E348:F348"/>
    <mergeCell ref="C349:D349"/>
    <mergeCell ref="E349:F349"/>
    <mergeCell ref="C340:D340"/>
    <mergeCell ref="E340:F340"/>
    <mergeCell ref="C341:D341"/>
    <mergeCell ref="E341:F341"/>
    <mergeCell ref="C342:D342"/>
    <mergeCell ref="C374:D374"/>
    <mergeCell ref="E374:F374"/>
    <mergeCell ref="C375:D375"/>
    <mergeCell ref="E375:F375"/>
    <mergeCell ref="C369:F369"/>
    <mergeCell ref="E362:F362"/>
    <mergeCell ref="C391:D391"/>
    <mergeCell ref="E391:F391"/>
    <mergeCell ref="C360:D360"/>
    <mergeCell ref="E360:F360"/>
    <mergeCell ref="C361:D361"/>
    <mergeCell ref="E361:F361"/>
    <mergeCell ref="C362:D362"/>
    <mergeCell ref="E364:E365"/>
    <mergeCell ref="F364:F365"/>
    <mergeCell ref="C373:D373"/>
    <mergeCell ref="E373:F373"/>
    <mergeCell ref="E383:F383"/>
    <mergeCell ref="C464:F464"/>
    <mergeCell ref="A466:A467"/>
    <mergeCell ref="B466:B467"/>
    <mergeCell ref="C466:D467"/>
    <mergeCell ref="E466:F467"/>
    <mergeCell ref="G466:G467"/>
    <mergeCell ref="H466:H467"/>
    <mergeCell ref="C468:D468"/>
    <mergeCell ref="E468:F468"/>
    <mergeCell ref="C469:D469"/>
    <mergeCell ref="E469:F469"/>
    <mergeCell ref="C470:D470"/>
    <mergeCell ref="E470:F470"/>
    <mergeCell ref="C471:D471"/>
    <mergeCell ref="E471:F471"/>
    <mergeCell ref="C472:D472"/>
    <mergeCell ref="E472:F472"/>
    <mergeCell ref="C473:D473"/>
    <mergeCell ref="E473:F473"/>
    <mergeCell ref="E474:F474"/>
    <mergeCell ref="C475:D475"/>
    <mergeCell ref="E475:F475"/>
    <mergeCell ref="C476:D476"/>
    <mergeCell ref="E476:F476"/>
    <mergeCell ref="C477:D477"/>
    <mergeCell ref="E477:F477"/>
    <mergeCell ref="C478:D478"/>
    <mergeCell ref="E478:F478"/>
    <mergeCell ref="C474:D474"/>
    <mergeCell ref="C479:D479"/>
    <mergeCell ref="E479:F479"/>
    <mergeCell ref="C480:D480"/>
    <mergeCell ref="E480:F480"/>
    <mergeCell ref="C481:D481"/>
    <mergeCell ref="E481:F481"/>
    <mergeCell ref="C484:D484"/>
    <mergeCell ref="E486:E487"/>
    <mergeCell ref="F486:F487"/>
    <mergeCell ref="C482:D482"/>
    <mergeCell ref="E482:F482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B6" sqref="B6:C6"/>
    </sheetView>
  </sheetViews>
  <sheetFormatPr baseColWidth="10" defaultRowHeight="15" x14ac:dyDescent="0.25"/>
  <cols>
    <col min="1" max="1" width="9" bestFit="1" customWidth="1"/>
    <col min="3" max="3" width="15.28515625" customWidth="1"/>
  </cols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189">
        <v>1</v>
      </c>
      <c r="B3" s="521" t="s">
        <v>325</v>
      </c>
      <c r="C3" s="522"/>
      <c r="D3" s="481" t="s">
        <v>269</v>
      </c>
      <c r="E3" s="472"/>
      <c r="F3" s="482"/>
      <c r="G3" s="483"/>
      <c r="H3" s="484">
        <v>45000</v>
      </c>
      <c r="I3" s="472"/>
      <c r="J3" s="486"/>
      <c r="K3" s="483"/>
      <c r="L3" s="481"/>
      <c r="M3" s="472"/>
      <c r="N3" s="482">
        <f>F3-J3</f>
        <v>0</v>
      </c>
      <c r="O3" s="483"/>
      <c r="P3" s="484">
        <f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189">
        <f>A3+1</f>
        <v>2</v>
      </c>
      <c r="B4" s="486" t="s">
        <v>48</v>
      </c>
      <c r="C4" s="483"/>
      <c r="D4" s="481" t="s">
        <v>45</v>
      </c>
      <c r="E4" s="472"/>
      <c r="F4" s="482"/>
      <c r="G4" s="483"/>
      <c r="H4" s="484">
        <v>45000</v>
      </c>
      <c r="I4" s="472"/>
      <c r="J4" s="486"/>
      <c r="K4" s="483"/>
      <c r="L4" s="481"/>
      <c r="M4" s="472"/>
      <c r="N4" s="482">
        <f>F4-J4</f>
        <v>0</v>
      </c>
      <c r="O4" s="483"/>
      <c r="P4" s="484">
        <f>H4-L4</f>
        <v>45000</v>
      </c>
      <c r="Q4" s="472"/>
      <c r="R4" s="15"/>
      <c r="S4" s="485"/>
      <c r="T4" s="483"/>
      <c r="U4" s="471"/>
      <c r="V4" s="472"/>
    </row>
    <row r="5" spans="1:22" x14ac:dyDescent="0.25">
      <c r="A5" s="189">
        <f t="shared" ref="A5:A20" si="0">A4+1</f>
        <v>3</v>
      </c>
      <c r="B5" s="486" t="s">
        <v>639</v>
      </c>
      <c r="C5" s="483"/>
      <c r="D5" s="481" t="s">
        <v>189</v>
      </c>
      <c r="E5" s="472"/>
      <c r="F5" s="482">
        <v>45000</v>
      </c>
      <c r="G5" s="483"/>
      <c r="H5" s="484">
        <v>45000</v>
      </c>
      <c r="I5" s="472"/>
      <c r="J5" s="486"/>
      <c r="K5" s="483"/>
      <c r="L5" s="481"/>
      <c r="M5" s="472"/>
      <c r="N5" s="482">
        <f>F5-J5</f>
        <v>45000</v>
      </c>
      <c r="O5" s="483"/>
      <c r="P5" s="484">
        <f>H5-L5</f>
        <v>45000</v>
      </c>
      <c r="Q5" s="472"/>
      <c r="R5" s="15"/>
      <c r="S5" s="485"/>
      <c r="T5" s="483"/>
      <c r="U5" s="471"/>
      <c r="V5" s="472"/>
    </row>
    <row r="6" spans="1:22" x14ac:dyDescent="0.25">
      <c r="A6" s="189">
        <f t="shared" si="0"/>
        <v>4</v>
      </c>
      <c r="B6" s="486" t="s">
        <v>645</v>
      </c>
      <c r="C6" s="483"/>
      <c r="D6" s="481" t="s">
        <v>195</v>
      </c>
      <c r="E6" s="472"/>
      <c r="F6" s="482">
        <v>45000</v>
      </c>
      <c r="G6" s="483"/>
      <c r="H6" s="484">
        <v>45000</v>
      </c>
      <c r="I6" s="472"/>
      <c r="J6" s="486"/>
      <c r="K6" s="483"/>
      <c r="L6" s="481"/>
      <c r="M6" s="472"/>
      <c r="N6" s="482">
        <f>F6-J6</f>
        <v>45000</v>
      </c>
      <c r="O6" s="483"/>
      <c r="P6" s="484">
        <f>H6-L6</f>
        <v>45000</v>
      </c>
      <c r="Q6" s="472"/>
      <c r="R6" s="15"/>
      <c r="S6" s="485"/>
      <c r="T6" s="483"/>
      <c r="U6" s="471"/>
      <c r="V6" s="472"/>
    </row>
    <row r="7" spans="1:22" x14ac:dyDescent="0.25">
      <c r="A7" s="189">
        <f t="shared" si="0"/>
        <v>5</v>
      </c>
      <c r="B7" s="486"/>
      <c r="C7" s="483"/>
      <c r="D7" s="481"/>
      <c r="E7" s="472"/>
      <c r="F7" s="482"/>
      <c r="G7" s="483"/>
      <c r="H7" s="484"/>
      <c r="I7" s="472"/>
      <c r="J7" s="486"/>
      <c r="K7" s="483"/>
      <c r="L7" s="481"/>
      <c r="M7" s="472"/>
      <c r="N7" s="482"/>
      <c r="O7" s="483"/>
      <c r="P7" s="484">
        <f>H7-L7</f>
        <v>0</v>
      </c>
      <c r="Q7" s="472"/>
      <c r="R7" s="15"/>
      <c r="S7" s="485"/>
      <c r="T7" s="483"/>
      <c r="U7" s="471"/>
      <c r="V7" s="472"/>
    </row>
    <row r="8" spans="1:22" x14ac:dyDescent="0.25">
      <c r="A8" s="189">
        <f t="shared" si="0"/>
        <v>6</v>
      </c>
      <c r="B8" s="486"/>
      <c r="C8" s="483"/>
      <c r="D8" s="481"/>
      <c r="E8" s="472"/>
      <c r="F8" s="482"/>
      <c r="G8" s="483"/>
      <c r="H8" s="484"/>
      <c r="I8" s="472"/>
      <c r="J8" s="486"/>
      <c r="K8" s="483"/>
      <c r="L8" s="481"/>
      <c r="M8" s="472"/>
      <c r="N8" s="482"/>
      <c r="O8" s="483"/>
      <c r="P8" s="484"/>
      <c r="Q8" s="472"/>
      <c r="R8" s="15"/>
      <c r="S8" s="485"/>
      <c r="T8" s="483"/>
      <c r="U8" s="471"/>
      <c r="V8" s="472"/>
    </row>
    <row r="9" spans="1:22" x14ac:dyDescent="0.25">
      <c r="A9" s="189">
        <f t="shared" si="0"/>
        <v>7</v>
      </c>
      <c r="B9" s="486"/>
      <c r="C9" s="483"/>
      <c r="D9" s="481"/>
      <c r="E9" s="472"/>
      <c r="F9" s="482"/>
      <c r="G9" s="483"/>
      <c r="H9" s="484"/>
      <c r="I9" s="472"/>
      <c r="J9" s="486"/>
      <c r="K9" s="483"/>
      <c r="L9" s="481"/>
      <c r="M9" s="472"/>
      <c r="N9" s="482"/>
      <c r="O9" s="483"/>
      <c r="P9" s="484"/>
      <c r="Q9" s="472"/>
      <c r="R9" s="15"/>
      <c r="S9" s="485"/>
      <c r="T9" s="483"/>
      <c r="U9" s="471"/>
      <c r="V9" s="472"/>
    </row>
    <row r="10" spans="1:22" x14ac:dyDescent="0.25">
      <c r="A10" s="189">
        <f t="shared" si="0"/>
        <v>8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/>
      <c r="Q10" s="472"/>
      <c r="R10" s="15"/>
      <c r="S10" s="485"/>
      <c r="T10" s="483"/>
      <c r="U10" s="471"/>
      <c r="V10" s="472"/>
    </row>
    <row r="11" spans="1:22" x14ac:dyDescent="0.25">
      <c r="A11" s="189">
        <f t="shared" si="0"/>
        <v>9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189">
        <f t="shared" si="0"/>
        <v>10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189">
        <f t="shared" si="0"/>
        <v>11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189">
        <f t="shared" si="0"/>
        <v>12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189">
        <f t="shared" si="0"/>
        <v>13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189">
        <f t="shared" si="0"/>
        <v>14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189">
        <f t="shared" si="0"/>
        <v>15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189">
        <f t="shared" si="0"/>
        <v>16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189">
        <f t="shared" si="0"/>
        <v>17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189">
        <f t="shared" si="0"/>
        <v>18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  <row r="26" spans="1:22" x14ac:dyDescent="0.25">
      <c r="O26" s="473" t="s">
        <v>323</v>
      </c>
      <c r="P26" s="474"/>
      <c r="Q26" s="477">
        <f>S3+S4+S5+S6+S7+S8+S9+S10+S11+S12+S13+S14+S15+S16+S17+S18+S19+S20</f>
        <v>0</v>
      </c>
      <c r="R26" s="478"/>
    </row>
    <row r="27" spans="1:22" x14ac:dyDescent="0.25">
      <c r="O27" s="475"/>
      <c r="P27" s="476"/>
      <c r="Q27" s="479"/>
      <c r="R27" s="480"/>
    </row>
    <row r="28" spans="1:22" x14ac:dyDescent="0.25">
      <c r="O28" s="14"/>
      <c r="P28" s="14"/>
      <c r="Q28" s="14"/>
      <c r="R28" s="14"/>
    </row>
    <row r="29" spans="1:22" x14ac:dyDescent="0.25">
      <c r="O29" s="453" t="s">
        <v>324</v>
      </c>
      <c r="P29" s="454"/>
      <c r="Q29" s="457">
        <f>U3+U4+U5+U6+U7+U8+U9+U10+U11+U12+U13+U14++U15+U16+U17+U18+U19+U20</f>
        <v>0</v>
      </c>
      <c r="R29" s="458"/>
    </row>
    <row r="30" spans="1:22" x14ac:dyDescent="0.25">
      <c r="O30" s="455"/>
      <c r="P30" s="456"/>
      <c r="Q30" s="459"/>
      <c r="R30" s="460"/>
    </row>
    <row r="31" spans="1:22" x14ac:dyDescent="0.25">
      <c r="O31" s="14"/>
      <c r="P31" s="14"/>
      <c r="Q31" s="14"/>
      <c r="R31" s="14"/>
    </row>
    <row r="32" spans="1:22" x14ac:dyDescent="0.25">
      <c r="O32" s="453" t="s">
        <v>66</v>
      </c>
      <c r="P32" s="454"/>
      <c r="Q32" s="457"/>
      <c r="R32" s="458"/>
    </row>
    <row r="33" spans="15:18" x14ac:dyDescent="0.25">
      <c r="O33" s="455"/>
      <c r="P33" s="456"/>
      <c r="Q33" s="459"/>
      <c r="R33" s="460"/>
    </row>
    <row r="34" spans="15:18" x14ac:dyDescent="0.25">
      <c r="O34" s="14"/>
      <c r="P34" s="14"/>
      <c r="Q34" s="14"/>
      <c r="R34" s="14"/>
    </row>
    <row r="35" spans="15:18" x14ac:dyDescent="0.25">
      <c r="O35" s="461" t="s">
        <v>71</v>
      </c>
      <c r="P35" s="462"/>
      <c r="Q35" s="465">
        <f>Q26-Q29-Q32</f>
        <v>0</v>
      </c>
      <c r="R35" s="466"/>
    </row>
    <row r="36" spans="15:18" x14ac:dyDescent="0.25">
      <c r="O36" s="463"/>
      <c r="P36" s="464"/>
      <c r="Q36" s="467"/>
      <c r="R36" s="468"/>
    </row>
  </sheetData>
  <mergeCells count="200"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U7:V7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8:V8"/>
    <mergeCell ref="B7:C7"/>
    <mergeCell ref="D7:E7"/>
    <mergeCell ref="F7:G7"/>
    <mergeCell ref="H7:I7"/>
    <mergeCell ref="J7:K7"/>
    <mergeCell ref="L7:M7"/>
    <mergeCell ref="N7:O7"/>
    <mergeCell ref="P7:Q7"/>
    <mergeCell ref="S7:T7"/>
    <mergeCell ref="U9:V9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11:V11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2:V12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13:V13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5:V15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6:V16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7:V17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18:V18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B19:C19"/>
    <mergeCell ref="D19:E19"/>
    <mergeCell ref="F19:G19"/>
    <mergeCell ref="H19:I19"/>
    <mergeCell ref="J19:K19"/>
    <mergeCell ref="L19:M19"/>
    <mergeCell ref="U20:V20"/>
    <mergeCell ref="O26:P27"/>
    <mergeCell ref="Q26:R27"/>
    <mergeCell ref="N19:O19"/>
    <mergeCell ref="P19:Q19"/>
    <mergeCell ref="S19:T19"/>
    <mergeCell ref="U19:V19"/>
    <mergeCell ref="B20:C20"/>
    <mergeCell ref="D20:E20"/>
    <mergeCell ref="F20:G20"/>
    <mergeCell ref="H20:I20"/>
    <mergeCell ref="J20:K20"/>
    <mergeCell ref="L20:M20"/>
    <mergeCell ref="O29:P30"/>
    <mergeCell ref="Q29:R30"/>
    <mergeCell ref="O32:P33"/>
    <mergeCell ref="Q32:R33"/>
    <mergeCell ref="O35:P36"/>
    <mergeCell ref="Q35:R36"/>
    <mergeCell ref="N20:O20"/>
    <mergeCell ref="P20:Q20"/>
    <mergeCell ref="S20:T2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opLeftCell="C10" workbookViewId="0">
      <selection activeCell="D22" sqref="D22"/>
    </sheetView>
  </sheetViews>
  <sheetFormatPr baseColWidth="10" defaultRowHeight="15" x14ac:dyDescent="0.25"/>
  <cols>
    <col min="2" max="2" width="18.5703125" bestFit="1" customWidth="1"/>
    <col min="3" max="3" width="17.42578125" bestFit="1" customWidth="1"/>
    <col min="4" max="4" width="100.28515625" bestFit="1" customWidth="1"/>
  </cols>
  <sheetData>
    <row r="2" spans="2:9" ht="15" customHeight="1" x14ac:dyDescent="0.25">
      <c r="C2" s="525" t="s">
        <v>69</v>
      </c>
      <c r="D2" s="525"/>
    </row>
    <row r="3" spans="2:9" ht="15" customHeight="1" x14ac:dyDescent="0.25">
      <c r="C3" s="525"/>
      <c r="D3" s="525"/>
    </row>
    <row r="4" spans="2:9" ht="15" customHeight="1" x14ac:dyDescent="0.25">
      <c r="C4" s="525"/>
      <c r="D4" s="525"/>
    </row>
    <row r="6" spans="2:9" x14ac:dyDescent="0.25">
      <c r="B6" s="523" t="s">
        <v>65</v>
      </c>
      <c r="C6" s="523" t="s">
        <v>66</v>
      </c>
      <c r="D6" s="523" t="s">
        <v>67</v>
      </c>
      <c r="E6" s="10"/>
      <c r="F6" s="10"/>
      <c r="G6" s="10"/>
      <c r="H6" s="10"/>
      <c r="I6" s="10"/>
    </row>
    <row r="7" spans="2:9" x14ac:dyDescent="0.25">
      <c r="B7" s="524"/>
      <c r="C7" s="524"/>
      <c r="D7" s="524"/>
      <c r="E7" s="10"/>
      <c r="F7" s="10"/>
      <c r="G7" s="10"/>
      <c r="H7" s="10"/>
      <c r="I7" s="10"/>
    </row>
    <row r="8" spans="2:9" x14ac:dyDescent="0.25">
      <c r="B8" s="21">
        <v>45111</v>
      </c>
      <c r="C8" s="22">
        <v>900000</v>
      </c>
      <c r="D8" s="10" t="s">
        <v>30</v>
      </c>
      <c r="E8" s="10"/>
      <c r="F8" s="10"/>
      <c r="G8" s="10"/>
      <c r="H8" s="10"/>
      <c r="I8" s="10"/>
    </row>
    <row r="9" spans="2:9" x14ac:dyDescent="0.25">
      <c r="B9" s="21">
        <v>45120</v>
      </c>
      <c r="C9" s="22">
        <v>122950600</v>
      </c>
      <c r="D9" s="10" t="s">
        <v>68</v>
      </c>
      <c r="E9" s="10"/>
      <c r="F9" s="10"/>
      <c r="G9" s="10"/>
      <c r="H9" s="10"/>
      <c r="I9" s="10"/>
    </row>
    <row r="10" spans="2:9" x14ac:dyDescent="0.25">
      <c r="B10" s="21">
        <v>45126</v>
      </c>
      <c r="C10" s="22">
        <v>100000000</v>
      </c>
      <c r="D10" s="10" t="s">
        <v>70</v>
      </c>
      <c r="E10" s="10"/>
      <c r="F10" s="10"/>
      <c r="G10" s="10"/>
      <c r="H10" s="10"/>
      <c r="I10" s="10"/>
    </row>
    <row r="11" spans="2:9" x14ac:dyDescent="0.25">
      <c r="B11" s="21">
        <v>45133</v>
      </c>
      <c r="C11" s="22">
        <v>200000000</v>
      </c>
      <c r="D11" s="10" t="s">
        <v>70</v>
      </c>
      <c r="E11" s="10"/>
      <c r="F11" s="10"/>
      <c r="G11" s="10"/>
      <c r="H11" s="10"/>
      <c r="I11" s="10"/>
    </row>
    <row r="12" spans="2:9" x14ac:dyDescent="0.25">
      <c r="B12" s="21">
        <v>45139</v>
      </c>
      <c r="C12" s="22">
        <v>120000000</v>
      </c>
      <c r="D12" s="10" t="s">
        <v>70</v>
      </c>
      <c r="E12" s="10"/>
      <c r="F12" s="10"/>
      <c r="G12" s="10"/>
      <c r="H12" s="10"/>
      <c r="I12" s="10"/>
    </row>
    <row r="13" spans="2:9" x14ac:dyDescent="0.25">
      <c r="B13" s="21">
        <v>45142</v>
      </c>
      <c r="C13" s="22">
        <v>60000000</v>
      </c>
      <c r="D13" s="10" t="s">
        <v>70</v>
      </c>
      <c r="E13" s="10"/>
      <c r="F13" s="10"/>
      <c r="G13" s="10"/>
      <c r="H13" s="10"/>
      <c r="I13" s="10"/>
    </row>
    <row r="14" spans="2:9" x14ac:dyDescent="0.25">
      <c r="B14" s="21">
        <v>45145</v>
      </c>
      <c r="C14" s="22">
        <v>20000000</v>
      </c>
      <c r="D14" s="10" t="s">
        <v>70</v>
      </c>
      <c r="E14" s="10"/>
      <c r="F14" s="10"/>
      <c r="G14" s="10"/>
      <c r="H14" s="10"/>
      <c r="I14" s="10"/>
    </row>
    <row r="15" spans="2:9" x14ac:dyDescent="0.25">
      <c r="B15" s="10"/>
      <c r="C15" s="10"/>
      <c r="D15" s="10"/>
      <c r="E15" s="10"/>
      <c r="F15" s="10"/>
      <c r="G15" s="10"/>
      <c r="H15" s="10"/>
      <c r="I15" s="10"/>
    </row>
    <row r="16" spans="2:9" x14ac:dyDescent="0.25">
      <c r="B16" s="10"/>
      <c r="C16" s="10"/>
      <c r="D16" s="10"/>
      <c r="E16" s="10"/>
      <c r="F16" s="10"/>
      <c r="G16" s="10"/>
      <c r="H16" s="10"/>
      <c r="I16" s="10"/>
    </row>
    <row r="17" spans="2:9" x14ac:dyDescent="0.25">
      <c r="B17" s="10"/>
      <c r="C17" s="10"/>
      <c r="D17" s="10"/>
      <c r="E17" s="10"/>
      <c r="F17" s="10"/>
      <c r="G17" s="10"/>
      <c r="H17" s="10"/>
      <c r="I17" s="10"/>
    </row>
    <row r="18" spans="2:9" x14ac:dyDescent="0.25">
      <c r="B18" s="10"/>
      <c r="C18" s="10"/>
      <c r="D18" s="10"/>
      <c r="E18" s="10"/>
      <c r="F18" s="10"/>
      <c r="G18" s="10"/>
      <c r="H18" s="10"/>
      <c r="I18" s="10"/>
    </row>
    <row r="19" spans="2:9" x14ac:dyDescent="0.25">
      <c r="B19" s="10"/>
      <c r="C19" s="10"/>
      <c r="D19" s="10"/>
      <c r="E19" s="10"/>
      <c r="F19" s="10"/>
      <c r="G19" s="10"/>
      <c r="H19" s="10"/>
      <c r="I19" s="10"/>
    </row>
    <row r="20" spans="2:9" x14ac:dyDescent="0.25">
      <c r="B20" s="10"/>
      <c r="C20" s="10"/>
      <c r="D20" s="10"/>
      <c r="E20" s="10"/>
      <c r="F20" s="10"/>
      <c r="G20" s="10"/>
      <c r="H20" s="10"/>
      <c r="I20" s="10"/>
    </row>
    <row r="22" spans="2:9" ht="18.75" x14ac:dyDescent="0.3">
      <c r="C22" s="23" t="s">
        <v>28</v>
      </c>
      <c r="D22" s="24">
        <f>C8+C9+C10+C11+C12+C13+C14</f>
        <v>623850600</v>
      </c>
    </row>
  </sheetData>
  <mergeCells count="4">
    <mergeCell ref="B6:B7"/>
    <mergeCell ref="C6:C7"/>
    <mergeCell ref="D6:D7"/>
    <mergeCell ref="C2:D4"/>
  </mergeCells>
  <pageMargins left="0.7" right="0.7" top="0.75" bottom="0.75" header="0.3" footer="0.3"/>
  <pageSetup paperSize="9" scale="75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topLeftCell="A7" workbookViewId="0">
      <selection activeCell="C18" sqref="C18"/>
    </sheetView>
  </sheetViews>
  <sheetFormatPr baseColWidth="10" defaultRowHeight="15" x14ac:dyDescent="0.25"/>
  <cols>
    <col min="2" max="2" width="27.7109375" bestFit="1" customWidth="1"/>
    <col min="3" max="3" width="9.28515625" bestFit="1" customWidth="1"/>
    <col min="4" max="4" width="16.42578125" bestFit="1" customWidth="1"/>
    <col min="5" max="5" width="11" bestFit="1" customWidth="1"/>
    <col min="6" max="6" width="13" bestFit="1" customWidth="1"/>
    <col min="7" max="7" width="20.5703125" bestFit="1" customWidth="1"/>
    <col min="8" max="8" width="8" bestFit="1" customWidth="1"/>
    <col min="9" max="9" width="18.85546875" bestFit="1" customWidth="1"/>
    <col min="10" max="10" width="14.85546875" bestFit="1" customWidth="1"/>
    <col min="11" max="11" width="12.85546875" bestFit="1" customWidth="1"/>
  </cols>
  <sheetData>
    <row r="3" spans="2:11" ht="15" customHeight="1" x14ac:dyDescent="0.25">
      <c r="B3" s="395" t="s">
        <v>0</v>
      </c>
      <c r="C3" s="395" t="s">
        <v>1</v>
      </c>
      <c r="D3" s="395" t="s">
        <v>24</v>
      </c>
      <c r="E3" s="395" t="s">
        <v>2</v>
      </c>
      <c r="F3" s="395" t="s">
        <v>3</v>
      </c>
      <c r="G3" s="395" t="s">
        <v>4</v>
      </c>
      <c r="H3" s="395" t="s">
        <v>5</v>
      </c>
      <c r="I3" s="395" t="s">
        <v>6</v>
      </c>
      <c r="J3" s="395" t="s">
        <v>7</v>
      </c>
      <c r="K3" s="395" t="s">
        <v>9</v>
      </c>
    </row>
    <row r="4" spans="2:11" ht="15" customHeight="1" x14ac:dyDescent="0.25">
      <c r="B4" s="396"/>
      <c r="C4" s="396"/>
      <c r="D4" s="396"/>
      <c r="E4" s="396"/>
      <c r="F4" s="396"/>
      <c r="G4" s="396"/>
      <c r="H4" s="396"/>
      <c r="I4" s="396"/>
      <c r="J4" s="396"/>
      <c r="K4" s="396"/>
    </row>
    <row r="5" spans="2:11" ht="16.5" x14ac:dyDescent="0.25">
      <c r="B5" s="2" t="s">
        <v>10</v>
      </c>
      <c r="C5" s="6" t="s">
        <v>25</v>
      </c>
      <c r="D5" s="1" t="s">
        <v>26</v>
      </c>
      <c r="E5" s="4">
        <v>45000</v>
      </c>
      <c r="F5" s="1">
        <v>440</v>
      </c>
      <c r="G5" s="4">
        <f>E5-F5</f>
        <v>44560</v>
      </c>
      <c r="H5" s="5">
        <v>690</v>
      </c>
      <c r="I5" s="5">
        <f>G5*H5</f>
        <v>30746400</v>
      </c>
      <c r="J5" s="5">
        <v>900000</v>
      </c>
      <c r="K5" s="11">
        <v>45111</v>
      </c>
    </row>
    <row r="6" spans="2:11" ht="16.5" x14ac:dyDescent="0.3">
      <c r="B6" s="3" t="s">
        <v>11</v>
      </c>
      <c r="C6" s="6" t="s">
        <v>25</v>
      </c>
      <c r="D6" s="1" t="s">
        <v>26</v>
      </c>
      <c r="E6" s="4">
        <v>45000</v>
      </c>
      <c r="F6" s="1">
        <v>420</v>
      </c>
      <c r="G6" s="4">
        <f t="shared" ref="G6:G18" si="0">E6-F6</f>
        <v>44580</v>
      </c>
      <c r="H6" s="5">
        <v>690</v>
      </c>
      <c r="I6" s="5">
        <f t="shared" ref="I6:I18" si="1">G6*H6</f>
        <v>30760200</v>
      </c>
      <c r="J6" s="5">
        <v>122950600</v>
      </c>
      <c r="K6" s="11">
        <v>45120</v>
      </c>
    </row>
    <row r="7" spans="2:11" ht="16.5" x14ac:dyDescent="0.3">
      <c r="B7" s="3" t="s">
        <v>12</v>
      </c>
      <c r="C7" s="6" t="s">
        <v>25</v>
      </c>
      <c r="D7" s="1" t="s">
        <v>26</v>
      </c>
      <c r="E7" s="4">
        <v>45000</v>
      </c>
      <c r="F7" s="1">
        <v>200</v>
      </c>
      <c r="G7" s="4">
        <f t="shared" si="0"/>
        <v>44800</v>
      </c>
      <c r="H7" s="5">
        <v>690</v>
      </c>
      <c r="I7" s="5">
        <f t="shared" si="1"/>
        <v>30912000</v>
      </c>
      <c r="J7" s="5">
        <v>100000000</v>
      </c>
      <c r="K7" s="11">
        <v>45126</v>
      </c>
    </row>
    <row r="8" spans="2:11" ht="16.5" x14ac:dyDescent="0.3">
      <c r="B8" s="3" t="s">
        <v>13</v>
      </c>
      <c r="C8" s="12" t="s">
        <v>27</v>
      </c>
      <c r="D8" s="1" t="s">
        <v>26</v>
      </c>
      <c r="E8" s="4">
        <v>45000</v>
      </c>
      <c r="F8" s="1">
        <v>100</v>
      </c>
      <c r="G8" s="4">
        <f t="shared" si="0"/>
        <v>44900</v>
      </c>
      <c r="H8" s="5">
        <v>680</v>
      </c>
      <c r="I8" s="5">
        <f t="shared" si="1"/>
        <v>30532000</v>
      </c>
      <c r="J8" s="5">
        <v>200000000</v>
      </c>
      <c r="K8" s="11">
        <v>45133</v>
      </c>
    </row>
    <row r="9" spans="2:11" ht="16.5" x14ac:dyDescent="0.3">
      <c r="B9" s="3" t="s">
        <v>14</v>
      </c>
      <c r="C9" s="6" t="s">
        <v>25</v>
      </c>
      <c r="D9" s="1" t="s">
        <v>31</v>
      </c>
      <c r="E9" s="4">
        <v>45000</v>
      </c>
      <c r="F9" s="1">
        <v>280</v>
      </c>
      <c r="G9" s="4">
        <f t="shared" si="0"/>
        <v>44720</v>
      </c>
      <c r="H9" s="5">
        <v>680</v>
      </c>
      <c r="I9" s="5">
        <f t="shared" si="1"/>
        <v>30409600</v>
      </c>
      <c r="J9" s="5"/>
      <c r="K9" s="11"/>
    </row>
    <row r="10" spans="2:11" ht="16.5" x14ac:dyDescent="0.3">
      <c r="B10" s="3" t="s">
        <v>15</v>
      </c>
      <c r="C10" s="12" t="s">
        <v>27</v>
      </c>
      <c r="D10" s="1" t="s">
        <v>31</v>
      </c>
      <c r="E10" s="4">
        <v>45000</v>
      </c>
      <c r="F10" s="1">
        <v>160</v>
      </c>
      <c r="G10" s="4">
        <f t="shared" si="0"/>
        <v>44840</v>
      </c>
      <c r="H10" s="5">
        <v>680</v>
      </c>
      <c r="I10" s="5">
        <f t="shared" si="1"/>
        <v>30491200</v>
      </c>
      <c r="J10" s="5"/>
      <c r="K10" s="11"/>
    </row>
    <row r="11" spans="2:11" ht="16.5" x14ac:dyDescent="0.3">
      <c r="B11" s="3" t="s">
        <v>16</v>
      </c>
      <c r="C11" s="12" t="s">
        <v>27</v>
      </c>
      <c r="D11" s="1" t="s">
        <v>31</v>
      </c>
      <c r="E11" s="4">
        <v>45000</v>
      </c>
      <c r="F11" s="1">
        <v>150</v>
      </c>
      <c r="G11" s="4">
        <f t="shared" si="0"/>
        <v>44850</v>
      </c>
      <c r="H11" s="5">
        <v>680</v>
      </c>
      <c r="I11" s="5">
        <f t="shared" si="1"/>
        <v>30498000</v>
      </c>
      <c r="J11" s="5"/>
      <c r="K11" s="11"/>
    </row>
    <row r="12" spans="2:11" ht="16.5" x14ac:dyDescent="0.3">
      <c r="B12" s="3" t="s">
        <v>17</v>
      </c>
      <c r="C12" s="6" t="s">
        <v>25</v>
      </c>
      <c r="D12" s="1" t="s">
        <v>31</v>
      </c>
      <c r="E12" s="4">
        <v>45000</v>
      </c>
      <c r="F12" s="1">
        <v>195</v>
      </c>
      <c r="G12" s="4">
        <f t="shared" si="0"/>
        <v>44805</v>
      </c>
      <c r="H12" s="5">
        <v>685</v>
      </c>
      <c r="I12" s="5">
        <f t="shared" si="1"/>
        <v>30691425</v>
      </c>
      <c r="J12" s="5"/>
      <c r="K12" s="11"/>
    </row>
    <row r="13" spans="2:11" ht="16.5" x14ac:dyDescent="0.3">
      <c r="B13" s="3" t="s">
        <v>18</v>
      </c>
      <c r="C13" s="6" t="s">
        <v>25</v>
      </c>
      <c r="D13" s="1" t="s">
        <v>31</v>
      </c>
      <c r="E13" s="4">
        <v>45000</v>
      </c>
      <c r="F13" s="1">
        <v>200</v>
      </c>
      <c r="G13" s="4">
        <f t="shared" si="0"/>
        <v>44800</v>
      </c>
      <c r="H13" s="5">
        <v>685</v>
      </c>
      <c r="I13" s="5">
        <f t="shared" si="1"/>
        <v>30688000</v>
      </c>
      <c r="J13" s="5"/>
      <c r="K13" s="11"/>
    </row>
    <row r="14" spans="2:11" ht="16.5" x14ac:dyDescent="0.3">
      <c r="B14" s="3" t="s">
        <v>19</v>
      </c>
      <c r="C14" s="6" t="s">
        <v>25</v>
      </c>
      <c r="D14" s="1" t="s">
        <v>31</v>
      </c>
      <c r="E14" s="4">
        <v>45000</v>
      </c>
      <c r="F14" s="1">
        <v>200</v>
      </c>
      <c r="G14" s="4">
        <f t="shared" si="0"/>
        <v>44800</v>
      </c>
      <c r="H14" s="5">
        <v>685</v>
      </c>
      <c r="I14" s="5">
        <f t="shared" si="1"/>
        <v>30688000</v>
      </c>
      <c r="J14" s="5"/>
      <c r="K14" s="11"/>
    </row>
    <row r="15" spans="2:11" ht="16.5" x14ac:dyDescent="0.3">
      <c r="B15" s="3" t="s">
        <v>20</v>
      </c>
      <c r="C15" s="12" t="s">
        <v>27</v>
      </c>
      <c r="D15" s="1" t="s">
        <v>31</v>
      </c>
      <c r="E15" s="4">
        <v>45000</v>
      </c>
      <c r="F15" s="1">
        <v>60</v>
      </c>
      <c r="G15" s="4">
        <f t="shared" si="0"/>
        <v>44940</v>
      </c>
      <c r="H15" s="5">
        <v>680</v>
      </c>
      <c r="I15" s="5">
        <f t="shared" si="1"/>
        <v>30559200</v>
      </c>
      <c r="J15" s="5"/>
      <c r="K15" s="11"/>
    </row>
    <row r="16" spans="2:11" ht="16.5" x14ac:dyDescent="0.3">
      <c r="B16" s="3" t="s">
        <v>21</v>
      </c>
      <c r="C16" s="6" t="s">
        <v>25</v>
      </c>
      <c r="D16" s="1" t="s">
        <v>31</v>
      </c>
      <c r="E16" s="4">
        <v>45000</v>
      </c>
      <c r="F16" s="1">
        <v>200</v>
      </c>
      <c r="G16" s="4">
        <f t="shared" si="0"/>
        <v>44800</v>
      </c>
      <c r="H16" s="5">
        <v>685</v>
      </c>
      <c r="I16" s="5">
        <f t="shared" si="1"/>
        <v>30688000</v>
      </c>
      <c r="J16" s="5"/>
      <c r="K16" s="11"/>
    </row>
    <row r="17" spans="2:11" ht="16.5" x14ac:dyDescent="0.3">
      <c r="B17" s="3" t="s">
        <v>22</v>
      </c>
      <c r="C17" s="6" t="s">
        <v>25</v>
      </c>
      <c r="D17" s="1" t="s">
        <v>31</v>
      </c>
      <c r="E17" s="4">
        <v>45000</v>
      </c>
      <c r="F17" s="1">
        <v>200</v>
      </c>
      <c r="G17" s="4">
        <f t="shared" si="0"/>
        <v>44800</v>
      </c>
      <c r="H17" s="5">
        <v>685</v>
      </c>
      <c r="I17" s="5">
        <f t="shared" si="1"/>
        <v>30688000</v>
      </c>
      <c r="J17" s="5"/>
      <c r="K17" s="11"/>
    </row>
    <row r="18" spans="2:11" ht="16.5" x14ac:dyDescent="0.3">
      <c r="B18" s="3" t="s">
        <v>23</v>
      </c>
      <c r="C18" s="12" t="s">
        <v>27</v>
      </c>
      <c r="D18" s="1" t="s">
        <v>31</v>
      </c>
      <c r="E18" s="4">
        <v>45000</v>
      </c>
      <c r="F18" s="1">
        <v>160</v>
      </c>
      <c r="G18" s="4">
        <f t="shared" si="0"/>
        <v>44840</v>
      </c>
      <c r="H18" s="5">
        <v>680</v>
      </c>
      <c r="I18" s="5">
        <f t="shared" si="1"/>
        <v>30491200</v>
      </c>
      <c r="J18" s="5"/>
      <c r="K18" s="11"/>
    </row>
    <row r="20" spans="2:11" ht="15.75" x14ac:dyDescent="0.25">
      <c r="F20" s="25" t="s">
        <v>3</v>
      </c>
      <c r="I20" s="29" t="s">
        <v>28</v>
      </c>
      <c r="J20" s="30" t="s">
        <v>66</v>
      </c>
      <c r="K20" s="31" t="s">
        <v>71</v>
      </c>
    </row>
    <row r="21" spans="2:11" x14ac:dyDescent="0.25">
      <c r="F21" s="26">
        <f>F5+F6+F7+F8+F9+F10+F11+F12+F13+F14+F15+F16+F17+F18</f>
        <v>2965</v>
      </c>
      <c r="I21" s="27">
        <f>I5+I6+I7+I8+I9+I10+I11+I12+I13+I14+I15+I16+I17+I18</f>
        <v>428843225</v>
      </c>
      <c r="J21" s="28">
        <f>J5+J6+J7+J8</f>
        <v>423850600</v>
      </c>
      <c r="K21" s="28">
        <f>I21-J21</f>
        <v>4992625</v>
      </c>
    </row>
  </sheetData>
  <mergeCells count="10">
    <mergeCell ref="K3:K4"/>
    <mergeCell ref="H3:H4"/>
    <mergeCell ref="I3:I4"/>
    <mergeCell ref="J3:J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3" workbookViewId="0">
      <selection activeCell="F38" sqref="F38"/>
    </sheetView>
  </sheetViews>
  <sheetFormatPr baseColWidth="10" defaultRowHeight="15" x14ac:dyDescent="0.25"/>
  <cols>
    <col min="1" max="1" width="29.7109375" bestFit="1" customWidth="1"/>
    <col min="2" max="2" width="9.28515625" bestFit="1" customWidth="1"/>
    <col min="3" max="3" width="18.42578125" bestFit="1" customWidth="1"/>
    <col min="4" max="4" width="17.7109375" bestFit="1" customWidth="1"/>
    <col min="5" max="5" width="19.140625" bestFit="1" customWidth="1"/>
    <col min="6" max="6" width="22.7109375" bestFit="1" customWidth="1"/>
  </cols>
  <sheetData>
    <row r="1" spans="1:6" ht="15" customHeight="1" x14ac:dyDescent="0.25">
      <c r="A1" s="395" t="s">
        <v>0</v>
      </c>
      <c r="B1" s="395" t="s">
        <v>1</v>
      </c>
      <c r="C1" s="395" t="s">
        <v>79</v>
      </c>
      <c r="D1" s="395" t="s">
        <v>5</v>
      </c>
      <c r="E1" s="395" t="s">
        <v>6</v>
      </c>
      <c r="F1" s="395" t="s">
        <v>133</v>
      </c>
    </row>
    <row r="2" spans="1:6" ht="15" customHeight="1" x14ac:dyDescent="0.25">
      <c r="A2" s="396"/>
      <c r="B2" s="396"/>
      <c r="C2" s="396"/>
      <c r="D2" s="396"/>
      <c r="E2" s="396"/>
      <c r="F2" s="396"/>
    </row>
    <row r="3" spans="1:6" ht="15" customHeight="1" x14ac:dyDescent="0.3">
      <c r="A3" s="3" t="s">
        <v>122</v>
      </c>
      <c r="B3" s="12"/>
      <c r="C3" s="56">
        <v>600</v>
      </c>
      <c r="D3" s="5">
        <v>700</v>
      </c>
      <c r="E3" s="5">
        <f>C3*D3</f>
        <v>420000</v>
      </c>
      <c r="F3" s="48"/>
    </row>
    <row r="4" spans="1:6" ht="15" customHeight="1" x14ac:dyDescent="0.3">
      <c r="A4" s="3" t="s">
        <v>108</v>
      </c>
      <c r="B4" s="12"/>
      <c r="C4" s="56">
        <v>600</v>
      </c>
      <c r="D4" s="5">
        <v>700</v>
      </c>
      <c r="E4" s="5">
        <f>C4*D4</f>
        <v>420000</v>
      </c>
      <c r="F4" s="48"/>
    </row>
    <row r="5" spans="1:6" ht="16.5" x14ac:dyDescent="0.3">
      <c r="A5" s="3" t="s">
        <v>101</v>
      </c>
      <c r="B5" s="12"/>
      <c r="C5" s="56">
        <v>600</v>
      </c>
      <c r="D5" s="5">
        <v>700</v>
      </c>
      <c r="E5" s="5">
        <f>C5*D5</f>
        <v>420000</v>
      </c>
      <c r="F5" s="48"/>
    </row>
    <row r="6" spans="1:6" ht="16.5" x14ac:dyDescent="0.3">
      <c r="A6" s="3" t="s">
        <v>277</v>
      </c>
      <c r="B6" s="12"/>
      <c r="C6" s="56">
        <v>600</v>
      </c>
      <c r="D6" s="5">
        <v>700</v>
      </c>
      <c r="E6" s="5">
        <f>C6*D6</f>
        <v>420000</v>
      </c>
      <c r="F6" s="48"/>
    </row>
    <row r="7" spans="1:6" ht="16.5" x14ac:dyDescent="0.3">
      <c r="A7" s="3" t="s">
        <v>121</v>
      </c>
      <c r="B7" s="12"/>
      <c r="C7" s="56">
        <v>600</v>
      </c>
      <c r="D7" s="5">
        <v>700</v>
      </c>
      <c r="E7" s="5">
        <f>C7*D7</f>
        <v>420000</v>
      </c>
      <c r="F7" s="48"/>
    </row>
    <row r="8" spans="1:6" ht="16.5" x14ac:dyDescent="0.3">
      <c r="A8" s="3"/>
      <c r="B8" s="12"/>
      <c r="C8" s="4"/>
      <c r="D8" s="5"/>
      <c r="E8" s="5"/>
      <c r="F8" s="48"/>
    </row>
    <row r="9" spans="1:6" ht="16.5" x14ac:dyDescent="0.3">
      <c r="A9" s="3"/>
      <c r="B9" s="12"/>
      <c r="C9" s="4"/>
      <c r="D9" s="5"/>
      <c r="E9" s="5"/>
      <c r="F9" s="48"/>
    </row>
    <row r="10" spans="1:6" ht="16.5" x14ac:dyDescent="0.3">
      <c r="A10" s="3"/>
      <c r="B10" s="12"/>
      <c r="C10" s="4"/>
      <c r="D10" s="5"/>
      <c r="E10" s="5"/>
      <c r="F10" s="48"/>
    </row>
    <row r="11" spans="1:6" ht="16.5" x14ac:dyDescent="0.3">
      <c r="A11" s="3"/>
      <c r="B11" s="12"/>
      <c r="C11" s="4"/>
      <c r="D11" s="5"/>
      <c r="E11" s="5"/>
      <c r="F11" s="48"/>
    </row>
    <row r="12" spans="1:6" ht="16.5" x14ac:dyDescent="0.3">
      <c r="A12" s="3"/>
      <c r="B12" s="12"/>
      <c r="C12" s="4"/>
      <c r="D12" s="5"/>
      <c r="E12" s="5"/>
      <c r="F12" s="15"/>
    </row>
    <row r="13" spans="1:6" ht="16.5" x14ac:dyDescent="0.3">
      <c r="A13" s="3"/>
      <c r="B13" s="12"/>
      <c r="C13" s="4"/>
      <c r="D13" s="5"/>
      <c r="E13" s="5"/>
      <c r="F13" s="10"/>
    </row>
    <row r="14" spans="1:6" ht="16.5" x14ac:dyDescent="0.3">
      <c r="A14" s="3"/>
      <c r="B14" s="12"/>
      <c r="C14" s="4"/>
      <c r="D14" s="5"/>
      <c r="E14" s="5"/>
      <c r="F14" s="10"/>
    </row>
    <row r="15" spans="1:6" ht="16.5" x14ac:dyDescent="0.3">
      <c r="A15" s="3"/>
      <c r="B15" s="7"/>
      <c r="C15" s="4"/>
      <c r="D15" s="5"/>
      <c r="E15" s="5"/>
      <c r="F15" s="10"/>
    </row>
    <row r="16" spans="1:6" x14ac:dyDescent="0.25">
      <c r="A16" s="8"/>
      <c r="B16" s="158"/>
      <c r="C16" s="158"/>
      <c r="D16" s="5"/>
      <c r="E16" s="5"/>
      <c r="F16" s="10"/>
    </row>
    <row r="17" spans="1:6" x14ac:dyDescent="0.25">
      <c r="A17" s="8"/>
      <c r="B17" s="158"/>
      <c r="C17" s="158"/>
      <c r="D17" s="5"/>
      <c r="E17" s="5"/>
      <c r="F17" s="10"/>
    </row>
    <row r="19" spans="1:6" x14ac:dyDescent="0.25">
      <c r="D19" s="395" t="s">
        <v>55</v>
      </c>
      <c r="E19" s="494">
        <f>E3+E4+E5+E6+E7+E8+E9+E10+E11+E12</f>
        <v>2100000</v>
      </c>
    </row>
    <row r="20" spans="1:6" x14ac:dyDescent="0.25">
      <c r="D20" s="396"/>
      <c r="E20" s="495"/>
    </row>
    <row r="22" spans="1:6" x14ac:dyDescent="0.25">
      <c r="D22" s="395" t="s">
        <v>271</v>
      </c>
      <c r="E22" s="494">
        <v>984500</v>
      </c>
    </row>
    <row r="23" spans="1:6" x14ac:dyDescent="0.25">
      <c r="D23" s="396"/>
      <c r="E23" s="495"/>
    </row>
    <row r="25" spans="1:6" x14ac:dyDescent="0.25">
      <c r="D25" s="395" t="s">
        <v>257</v>
      </c>
      <c r="E25" s="494">
        <f>E19-E22</f>
        <v>1115500</v>
      </c>
    </row>
    <row r="26" spans="1:6" x14ac:dyDescent="0.25">
      <c r="D26" s="396"/>
      <c r="E26" s="495"/>
    </row>
  </sheetData>
  <mergeCells count="12">
    <mergeCell ref="F1:F2"/>
    <mergeCell ref="D19:D20"/>
    <mergeCell ref="E19:E20"/>
    <mergeCell ref="A1:A2"/>
    <mergeCell ref="B1:B2"/>
    <mergeCell ref="C1:C2"/>
    <mergeCell ref="D22:D23"/>
    <mergeCell ref="E22:E23"/>
    <mergeCell ref="D25:D26"/>
    <mergeCell ref="E25:E26"/>
    <mergeCell ref="D1:D2"/>
    <mergeCell ref="E1:E2"/>
  </mergeCells>
  <pageMargins left="0.7" right="0.7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topLeftCell="A7" workbookViewId="0">
      <selection activeCell="E10" sqref="E10"/>
    </sheetView>
  </sheetViews>
  <sheetFormatPr baseColWidth="10" defaultRowHeight="15" x14ac:dyDescent="0.25"/>
  <cols>
    <col min="5" max="5" width="17" bestFit="1" customWidth="1"/>
    <col min="7" max="7" width="13.85546875" bestFit="1" customWidth="1"/>
  </cols>
  <sheetData>
    <row r="3" spans="2:7" ht="15.75" x14ac:dyDescent="0.25">
      <c r="B3" s="39" t="s">
        <v>109</v>
      </c>
      <c r="C3" s="39" t="s">
        <v>5</v>
      </c>
      <c r="D3" s="39" t="s">
        <v>110</v>
      </c>
      <c r="E3" s="39" t="s">
        <v>111</v>
      </c>
      <c r="F3" s="39" t="s">
        <v>9</v>
      </c>
      <c r="G3" s="74" t="s">
        <v>105</v>
      </c>
    </row>
    <row r="4" spans="2:7" x14ac:dyDescent="0.25">
      <c r="B4" s="22" t="s">
        <v>112</v>
      </c>
      <c r="C4" s="40">
        <v>695</v>
      </c>
      <c r="D4" s="41">
        <v>150000</v>
      </c>
      <c r="E4" s="40">
        <f>C4*D4</f>
        <v>104250000</v>
      </c>
      <c r="F4" s="11">
        <v>45153</v>
      </c>
      <c r="G4" s="15">
        <v>61499300</v>
      </c>
    </row>
    <row r="5" spans="2:7" x14ac:dyDescent="0.25">
      <c r="B5" s="10"/>
      <c r="C5" s="10"/>
      <c r="D5" s="10"/>
      <c r="E5" s="10"/>
      <c r="F5" s="10"/>
      <c r="G5" s="15">
        <v>25000000</v>
      </c>
    </row>
    <row r="6" spans="2:7" ht="15.75" x14ac:dyDescent="0.25">
      <c r="B6" s="42" t="s">
        <v>113</v>
      </c>
      <c r="C6" s="42" t="s">
        <v>5</v>
      </c>
      <c r="D6" s="42" t="s">
        <v>110</v>
      </c>
      <c r="E6" s="42" t="s">
        <v>111</v>
      </c>
      <c r="F6" s="39" t="s">
        <v>9</v>
      </c>
      <c r="G6" s="15">
        <v>21500700</v>
      </c>
    </row>
    <row r="7" spans="2:7" x14ac:dyDescent="0.25">
      <c r="B7" s="22" t="s">
        <v>112</v>
      </c>
      <c r="C7" s="40">
        <v>720</v>
      </c>
      <c r="D7" s="41">
        <v>150000</v>
      </c>
      <c r="E7" s="40">
        <f>C7*D7</f>
        <v>108000000</v>
      </c>
      <c r="F7" s="11">
        <v>45153</v>
      </c>
      <c r="G7" s="10"/>
    </row>
    <row r="9" spans="2:7" ht="15.75" x14ac:dyDescent="0.25">
      <c r="D9" s="44" t="s">
        <v>8</v>
      </c>
      <c r="E9" s="43">
        <f>108000000-G4-G5-G6</f>
        <v>0</v>
      </c>
    </row>
  </sheetData>
  <pageMargins left="0.7" right="0.7" top="0.75" bottom="0.75" header="0.3" footer="0.3"/>
  <pageSetup paperSize="9" scale="85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29"/>
  <sheetViews>
    <sheetView topLeftCell="D14" workbookViewId="0">
      <selection activeCell="M24" sqref="M24"/>
    </sheetView>
  </sheetViews>
  <sheetFormatPr baseColWidth="10" defaultRowHeight="15" x14ac:dyDescent="0.25"/>
  <cols>
    <col min="2" max="2" width="29.42578125" bestFit="1" customWidth="1"/>
    <col min="6" max="6" width="13" bestFit="1" customWidth="1"/>
    <col min="7" max="7" width="20.5703125" bestFit="1" customWidth="1"/>
    <col min="8" max="8" width="8" bestFit="1" customWidth="1"/>
    <col min="9" max="9" width="18.85546875" bestFit="1" customWidth="1"/>
    <col min="10" max="10" width="17.42578125" bestFit="1" customWidth="1"/>
    <col min="11" max="11" width="15" bestFit="1" customWidth="1"/>
    <col min="12" max="12" width="9.42578125" bestFit="1" customWidth="1"/>
    <col min="13" max="13" width="22.28515625" bestFit="1" customWidth="1"/>
  </cols>
  <sheetData>
    <row r="4" spans="2:14" x14ac:dyDescent="0.25">
      <c r="B4" s="395" t="s">
        <v>0</v>
      </c>
      <c r="C4" s="395" t="s">
        <v>1</v>
      </c>
      <c r="D4" s="395" t="s">
        <v>24</v>
      </c>
      <c r="E4" s="395" t="s">
        <v>2</v>
      </c>
      <c r="F4" s="395" t="s">
        <v>3</v>
      </c>
      <c r="G4" s="395" t="s">
        <v>4</v>
      </c>
      <c r="H4" s="395" t="s">
        <v>5</v>
      </c>
      <c r="I4" s="395" t="s">
        <v>6</v>
      </c>
      <c r="J4" s="395" t="s">
        <v>7</v>
      </c>
      <c r="K4" s="395" t="s">
        <v>8</v>
      </c>
      <c r="L4" s="395" t="s">
        <v>33</v>
      </c>
      <c r="M4" s="395" t="s">
        <v>7</v>
      </c>
      <c r="N4" s="395" t="s">
        <v>9</v>
      </c>
    </row>
    <row r="5" spans="2:14" x14ac:dyDescent="0.25"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</row>
    <row r="6" spans="2:14" ht="16.5" x14ac:dyDescent="0.3">
      <c r="B6" s="3" t="s">
        <v>114</v>
      </c>
      <c r="C6" s="6" t="s">
        <v>25</v>
      </c>
      <c r="D6" s="1" t="s">
        <v>31</v>
      </c>
      <c r="E6" s="4">
        <v>45000</v>
      </c>
      <c r="F6" s="1">
        <v>100</v>
      </c>
      <c r="G6" s="4">
        <f t="shared" ref="G6:G11" si="0">E6-F6</f>
        <v>44900</v>
      </c>
      <c r="H6" s="5">
        <v>675</v>
      </c>
      <c r="I6" s="5">
        <f t="shared" ref="I6:I11" si="1">G6*H6</f>
        <v>30307500</v>
      </c>
      <c r="J6" s="5">
        <v>30307500</v>
      </c>
      <c r="K6" s="5">
        <f t="shared" ref="K6:K11" si="2">I6-J6</f>
        <v>0</v>
      </c>
      <c r="L6" s="13" t="s">
        <v>32</v>
      </c>
      <c r="M6" s="5">
        <v>60000000</v>
      </c>
      <c r="N6" s="11">
        <v>45163</v>
      </c>
    </row>
    <row r="7" spans="2:14" ht="16.5" x14ac:dyDescent="0.3">
      <c r="B7" s="3" t="s">
        <v>115</v>
      </c>
      <c r="C7" s="6" t="s">
        <v>25</v>
      </c>
      <c r="D7" s="1" t="s">
        <v>31</v>
      </c>
      <c r="E7" s="4">
        <v>45000</v>
      </c>
      <c r="F7" s="1">
        <v>100</v>
      </c>
      <c r="G7" s="4">
        <f t="shared" si="0"/>
        <v>44900</v>
      </c>
      <c r="H7" s="5">
        <v>675</v>
      </c>
      <c r="I7" s="5">
        <f t="shared" si="1"/>
        <v>30307500</v>
      </c>
      <c r="J7" s="5">
        <v>30307500</v>
      </c>
      <c r="K7" s="5">
        <f t="shared" si="2"/>
        <v>0</v>
      </c>
      <c r="L7" s="13" t="s">
        <v>32</v>
      </c>
      <c r="M7" s="5">
        <v>21400000</v>
      </c>
      <c r="N7" s="11">
        <v>45163</v>
      </c>
    </row>
    <row r="8" spans="2:14" ht="16.5" x14ac:dyDescent="0.3">
      <c r="B8" s="3" t="s">
        <v>119</v>
      </c>
      <c r="C8" s="6" t="s">
        <v>25</v>
      </c>
      <c r="D8" s="1" t="s">
        <v>31</v>
      </c>
      <c r="E8" s="4">
        <v>45000</v>
      </c>
      <c r="F8" s="1">
        <v>100</v>
      </c>
      <c r="G8" s="4">
        <f t="shared" si="0"/>
        <v>44900</v>
      </c>
      <c r="H8" s="5">
        <v>675</v>
      </c>
      <c r="I8" s="5">
        <f t="shared" si="1"/>
        <v>30307500</v>
      </c>
      <c r="J8" s="5">
        <v>30307500</v>
      </c>
      <c r="K8" s="5">
        <f t="shared" si="2"/>
        <v>0</v>
      </c>
      <c r="L8" s="13" t="s">
        <v>32</v>
      </c>
      <c r="M8" s="5">
        <v>39830000</v>
      </c>
      <c r="N8" s="11">
        <v>45169</v>
      </c>
    </row>
    <row r="9" spans="2:14" ht="16.5" x14ac:dyDescent="0.3">
      <c r="B9" s="3" t="s">
        <v>120</v>
      </c>
      <c r="C9" s="6" t="s">
        <v>25</v>
      </c>
      <c r="D9" s="1" t="s">
        <v>31</v>
      </c>
      <c r="E9" s="4">
        <v>45000</v>
      </c>
      <c r="F9" s="1">
        <v>100</v>
      </c>
      <c r="G9" s="4">
        <f t="shared" si="0"/>
        <v>44900</v>
      </c>
      <c r="H9" s="5">
        <v>675</v>
      </c>
      <c r="I9" s="5">
        <f t="shared" si="1"/>
        <v>30307500</v>
      </c>
      <c r="J9" s="5">
        <v>30307500</v>
      </c>
      <c r="K9" s="5">
        <f t="shared" si="2"/>
        <v>0</v>
      </c>
      <c r="L9" s="13" t="s">
        <v>32</v>
      </c>
      <c r="M9" s="5">
        <v>12552800</v>
      </c>
      <c r="N9" s="11">
        <v>45184</v>
      </c>
    </row>
    <row r="10" spans="2:14" ht="16.5" x14ac:dyDescent="0.3">
      <c r="B10" s="3" t="s">
        <v>142</v>
      </c>
      <c r="C10" s="12" t="s">
        <v>27</v>
      </c>
      <c r="D10" s="1" t="s">
        <v>31</v>
      </c>
      <c r="E10" s="4">
        <v>10000</v>
      </c>
      <c r="F10" s="1">
        <v>840</v>
      </c>
      <c r="G10" s="4">
        <f t="shared" si="0"/>
        <v>9160</v>
      </c>
      <c r="H10" s="5">
        <v>680</v>
      </c>
      <c r="I10" s="5">
        <f t="shared" si="1"/>
        <v>6228800</v>
      </c>
      <c r="J10" s="5">
        <v>6228800</v>
      </c>
      <c r="K10" s="5">
        <f t="shared" si="2"/>
        <v>0</v>
      </c>
      <c r="L10" s="13" t="s">
        <v>32</v>
      </c>
      <c r="M10" s="1"/>
      <c r="N10" s="11"/>
    </row>
    <row r="11" spans="2:14" ht="16.5" x14ac:dyDescent="0.3">
      <c r="B11" s="3" t="s">
        <v>143</v>
      </c>
      <c r="C11" s="12" t="s">
        <v>27</v>
      </c>
      <c r="D11" s="1" t="s">
        <v>31</v>
      </c>
      <c r="E11" s="4">
        <v>10000</v>
      </c>
      <c r="F11" s="1">
        <v>700</v>
      </c>
      <c r="G11" s="4">
        <f t="shared" si="0"/>
        <v>9300</v>
      </c>
      <c r="H11" s="5">
        <v>680</v>
      </c>
      <c r="I11" s="5">
        <f t="shared" si="1"/>
        <v>6324000</v>
      </c>
      <c r="J11" s="5">
        <v>6324000</v>
      </c>
      <c r="K11" s="5">
        <f t="shared" si="2"/>
        <v>0</v>
      </c>
      <c r="L11" s="13" t="s">
        <v>32</v>
      </c>
      <c r="M11" s="1"/>
      <c r="N11" s="10"/>
    </row>
    <row r="12" spans="2:14" ht="16.5" x14ac:dyDescent="0.3">
      <c r="B12" s="3"/>
      <c r="C12" s="6"/>
      <c r="D12" s="1"/>
      <c r="E12" s="4"/>
      <c r="F12" s="1"/>
      <c r="G12" s="4"/>
      <c r="H12" s="5"/>
      <c r="I12" s="5"/>
      <c r="J12" s="5"/>
      <c r="K12" s="5"/>
      <c r="L12" s="5"/>
      <c r="M12" s="1"/>
      <c r="N12" s="10"/>
    </row>
    <row r="13" spans="2:14" ht="16.5" x14ac:dyDescent="0.3">
      <c r="B13" s="3"/>
      <c r="C13" s="6"/>
      <c r="D13" s="1"/>
      <c r="E13" s="4"/>
      <c r="F13" s="1"/>
      <c r="G13" s="4"/>
      <c r="H13" s="5"/>
      <c r="I13" s="5"/>
      <c r="J13" s="5"/>
      <c r="K13" s="5"/>
      <c r="L13" s="5"/>
      <c r="M13" s="1"/>
      <c r="N13" s="10"/>
    </row>
    <row r="14" spans="2:14" ht="16.5" x14ac:dyDescent="0.3">
      <c r="B14" s="3"/>
      <c r="C14" s="6"/>
      <c r="D14" s="1"/>
      <c r="E14" s="4"/>
      <c r="F14" s="1"/>
      <c r="G14" s="4"/>
      <c r="H14" s="5"/>
      <c r="I14" s="5"/>
      <c r="J14" s="5"/>
      <c r="K14" s="5"/>
      <c r="L14" s="5"/>
      <c r="M14" s="1"/>
      <c r="N14" s="10"/>
    </row>
    <row r="15" spans="2:14" ht="16.5" x14ac:dyDescent="0.3">
      <c r="B15" s="3"/>
      <c r="C15" s="7"/>
      <c r="D15" s="1"/>
      <c r="E15" s="4"/>
      <c r="F15" s="1"/>
      <c r="G15" s="4"/>
      <c r="H15" s="5"/>
      <c r="I15" s="5"/>
      <c r="J15" s="5"/>
      <c r="K15" s="5"/>
      <c r="L15" s="5"/>
      <c r="M15" s="1"/>
      <c r="N15" s="10"/>
    </row>
    <row r="19" spans="11:13" ht="15.75" x14ac:dyDescent="0.25">
      <c r="K19" s="397" t="s">
        <v>28</v>
      </c>
      <c r="L19" s="38"/>
      <c r="M19" s="398">
        <f>I6+I7+I8+I9+I10+I11</f>
        <v>133782800</v>
      </c>
    </row>
    <row r="20" spans="11:13" ht="15.75" x14ac:dyDescent="0.25">
      <c r="K20" s="397"/>
      <c r="L20" s="38"/>
      <c r="M20" s="430"/>
    </row>
    <row r="22" spans="11:13" ht="15.75" x14ac:dyDescent="0.25">
      <c r="K22" s="397" t="s">
        <v>29</v>
      </c>
      <c r="L22" s="38"/>
      <c r="M22" s="398">
        <f>M6+M7+M8+M9</f>
        <v>133782800</v>
      </c>
    </row>
    <row r="23" spans="11:13" ht="15.75" x14ac:dyDescent="0.25">
      <c r="K23" s="397"/>
      <c r="L23" s="38"/>
      <c r="M23" s="430"/>
    </row>
    <row r="25" spans="11:13" ht="15.75" x14ac:dyDescent="0.25">
      <c r="K25" s="397"/>
      <c r="L25" s="38"/>
      <c r="M25" s="526"/>
    </row>
    <row r="26" spans="11:13" ht="15.75" x14ac:dyDescent="0.25">
      <c r="K26" s="397"/>
      <c r="L26" s="38"/>
      <c r="M26" s="527"/>
    </row>
    <row r="28" spans="11:13" ht="15.75" x14ac:dyDescent="0.25">
      <c r="K28" s="397" t="s">
        <v>8</v>
      </c>
      <c r="L28" s="38"/>
      <c r="M28" s="398">
        <f>M19-M22</f>
        <v>0</v>
      </c>
    </row>
    <row r="29" spans="11:13" ht="15.75" x14ac:dyDescent="0.25">
      <c r="K29" s="397"/>
      <c r="L29" s="38"/>
      <c r="M29" s="430"/>
    </row>
  </sheetData>
  <mergeCells count="21">
    <mergeCell ref="K28:K29"/>
    <mergeCell ref="M28:M29"/>
    <mergeCell ref="N4:N5"/>
    <mergeCell ref="K19:K20"/>
    <mergeCell ref="M19:M20"/>
    <mergeCell ref="K22:K23"/>
    <mergeCell ref="M22:M23"/>
    <mergeCell ref="K25:K26"/>
    <mergeCell ref="M25:M26"/>
    <mergeCell ref="M4:M5"/>
    <mergeCell ref="H4:H5"/>
    <mergeCell ref="I4:I5"/>
    <mergeCell ref="J4:J5"/>
    <mergeCell ref="K4:K5"/>
    <mergeCell ref="L4:L5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6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E8" workbookViewId="0">
      <selection activeCell="J12" sqref="J12"/>
    </sheetView>
  </sheetViews>
  <sheetFormatPr baseColWidth="10" defaultRowHeight="15" x14ac:dyDescent="0.25"/>
  <cols>
    <col min="2" max="2" width="15.42578125" bestFit="1" customWidth="1"/>
    <col min="3" max="3" width="29.42578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8.28515625" bestFit="1" customWidth="1"/>
  </cols>
  <sheetData>
    <row r="1" spans="1:15" x14ac:dyDescent="0.25">
      <c r="A1" s="395" t="s">
        <v>329</v>
      </c>
      <c r="B1" s="395" t="s">
        <v>346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345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85">
        <v>1</v>
      </c>
      <c r="B3" s="45"/>
      <c r="C3" s="3"/>
      <c r="D3" s="6"/>
      <c r="E3" s="10"/>
      <c r="F3" s="4"/>
      <c r="G3" s="286"/>
      <c r="H3" s="4"/>
      <c r="I3" s="5"/>
      <c r="J3" s="5"/>
      <c r="K3" s="5"/>
      <c r="L3" s="5"/>
      <c r="M3" s="13"/>
      <c r="N3" s="5"/>
      <c r="O3" s="11"/>
    </row>
    <row r="4" spans="1:15" ht="16.5" x14ac:dyDescent="0.3">
      <c r="A4" s="285">
        <f>A3+1</f>
        <v>2</v>
      </c>
      <c r="B4" s="45"/>
      <c r="C4" s="3"/>
      <c r="D4" s="159"/>
      <c r="E4" s="286"/>
      <c r="F4" s="4"/>
      <c r="G4" s="286"/>
      <c r="H4" s="4"/>
      <c r="I4" s="5"/>
      <c r="J4" s="5"/>
      <c r="K4" s="5"/>
      <c r="L4" s="5"/>
      <c r="M4" s="13"/>
      <c r="N4" s="5"/>
      <c r="O4" s="11"/>
    </row>
    <row r="5" spans="1:15" ht="16.5" x14ac:dyDescent="0.3">
      <c r="A5" s="285">
        <f t="shared" ref="A5:A17" si="0">A4+1</f>
        <v>3</v>
      </c>
      <c r="B5" s="45"/>
      <c r="C5" s="3"/>
      <c r="D5" s="6"/>
      <c r="E5" s="286"/>
      <c r="F5" s="4"/>
      <c r="G5" s="286"/>
      <c r="H5" s="4"/>
      <c r="I5" s="5"/>
      <c r="J5" s="5"/>
      <c r="K5" s="5"/>
      <c r="L5" s="5"/>
      <c r="M5" s="13"/>
      <c r="N5" s="5"/>
      <c r="O5" s="11"/>
    </row>
    <row r="6" spans="1:15" ht="16.5" x14ac:dyDescent="0.3">
      <c r="A6" s="285">
        <f t="shared" si="0"/>
        <v>4</v>
      </c>
      <c r="B6" s="45"/>
      <c r="C6" s="3"/>
      <c r="D6" s="159"/>
      <c r="E6" s="286"/>
      <c r="F6" s="4"/>
      <c r="G6" s="286"/>
      <c r="H6" s="4"/>
      <c r="I6" s="5"/>
      <c r="J6" s="5"/>
      <c r="K6" s="5"/>
      <c r="L6" s="5"/>
      <c r="M6" s="13"/>
      <c r="N6" s="5"/>
      <c r="O6" s="201"/>
    </row>
    <row r="7" spans="1:15" ht="16.5" x14ac:dyDescent="0.3">
      <c r="A7" s="285">
        <f t="shared" si="0"/>
        <v>5</v>
      </c>
      <c r="B7" s="45"/>
      <c r="C7" s="3"/>
      <c r="D7" s="159"/>
      <c r="E7" s="286"/>
      <c r="F7" s="4"/>
      <c r="G7" s="286"/>
      <c r="H7" s="4"/>
      <c r="I7" s="5"/>
      <c r="J7" s="5"/>
      <c r="K7" s="5"/>
      <c r="L7" s="5"/>
      <c r="M7" s="13"/>
      <c r="N7" s="5"/>
      <c r="O7" s="201"/>
    </row>
    <row r="8" spans="1:15" ht="16.5" x14ac:dyDescent="0.3">
      <c r="A8" s="285">
        <f t="shared" si="0"/>
        <v>6</v>
      </c>
      <c r="B8" s="285"/>
      <c r="C8" s="3"/>
      <c r="D8" s="6"/>
      <c r="E8" s="286"/>
      <c r="F8" s="4"/>
      <c r="G8" s="286"/>
      <c r="H8" s="4"/>
      <c r="I8" s="5"/>
      <c r="J8" s="5"/>
      <c r="K8" s="5"/>
      <c r="L8" s="5"/>
      <c r="M8" s="13"/>
      <c r="N8" s="5"/>
      <c r="O8" s="201"/>
    </row>
    <row r="9" spans="1:15" ht="16.5" x14ac:dyDescent="0.3">
      <c r="A9" s="285">
        <f t="shared" si="0"/>
        <v>7</v>
      </c>
      <c r="B9" s="285"/>
      <c r="C9" s="3"/>
      <c r="D9" s="159"/>
      <c r="E9" s="286"/>
      <c r="F9" s="4"/>
      <c r="G9" s="286"/>
      <c r="H9" s="4"/>
      <c r="I9" s="5"/>
      <c r="J9" s="5"/>
      <c r="K9" s="5"/>
      <c r="L9" s="5"/>
      <c r="M9" s="13"/>
      <c r="N9" s="5"/>
      <c r="O9" s="201"/>
    </row>
    <row r="10" spans="1:15" ht="16.5" x14ac:dyDescent="0.3">
      <c r="A10" s="285">
        <f t="shared" si="0"/>
        <v>8</v>
      </c>
      <c r="B10" s="285"/>
      <c r="C10" s="3"/>
      <c r="D10" s="159"/>
      <c r="E10" s="286"/>
      <c r="F10" s="4"/>
      <c r="G10" s="286"/>
      <c r="H10" s="4"/>
      <c r="I10" s="5"/>
      <c r="J10" s="5"/>
      <c r="K10" s="5"/>
      <c r="L10" s="5"/>
      <c r="M10" s="13"/>
      <c r="N10" s="5"/>
      <c r="O10" s="201"/>
    </row>
    <row r="11" spans="1:15" ht="16.5" x14ac:dyDescent="0.3">
      <c r="A11" s="285">
        <f t="shared" si="0"/>
        <v>9</v>
      </c>
      <c r="B11" s="285"/>
      <c r="C11" s="3"/>
      <c r="D11" s="159"/>
      <c r="E11" s="286"/>
      <c r="F11" s="4"/>
      <c r="G11" s="286"/>
      <c r="H11" s="4"/>
      <c r="I11" s="5"/>
      <c r="J11" s="5"/>
      <c r="K11" s="5"/>
      <c r="L11" s="5"/>
      <c r="M11" s="13"/>
      <c r="N11" s="5"/>
      <c r="O11" s="201"/>
    </row>
    <row r="12" spans="1:15" ht="16.5" x14ac:dyDescent="0.3">
      <c r="A12" s="285">
        <f t="shared" si="0"/>
        <v>10</v>
      </c>
      <c r="B12" s="285"/>
      <c r="C12" s="3"/>
      <c r="D12" s="159"/>
      <c r="E12" s="286"/>
      <c r="F12" s="4"/>
      <c r="G12" s="286"/>
      <c r="H12" s="4"/>
      <c r="I12" s="5"/>
      <c r="J12" s="5"/>
      <c r="K12" s="5"/>
      <c r="L12" s="5"/>
      <c r="M12" s="13"/>
      <c r="N12" s="5"/>
      <c r="O12" s="201"/>
    </row>
    <row r="13" spans="1:15" ht="16.5" x14ac:dyDescent="0.3">
      <c r="A13" s="285">
        <f t="shared" si="0"/>
        <v>11</v>
      </c>
      <c r="B13" s="285"/>
      <c r="C13" s="3"/>
      <c r="D13" s="6"/>
      <c r="E13" s="286"/>
      <c r="F13" s="4"/>
      <c r="G13" s="286"/>
      <c r="H13" s="4"/>
      <c r="I13" s="5"/>
      <c r="J13" s="5"/>
      <c r="K13" s="5"/>
      <c r="L13" s="5"/>
      <c r="M13" s="13"/>
      <c r="N13" s="5"/>
      <c r="O13" s="201"/>
    </row>
    <row r="14" spans="1:15" ht="16.5" x14ac:dyDescent="0.3">
      <c r="A14" s="285">
        <f t="shared" si="0"/>
        <v>12</v>
      </c>
      <c r="B14" s="285"/>
      <c r="C14" s="3"/>
      <c r="D14" s="159"/>
      <c r="E14" s="286"/>
      <c r="F14" s="4"/>
      <c r="G14" s="286"/>
      <c r="H14" s="4"/>
      <c r="I14" s="5"/>
      <c r="J14" s="5"/>
      <c r="K14" s="5"/>
      <c r="L14" s="5"/>
      <c r="M14" s="13"/>
      <c r="N14" s="5"/>
      <c r="O14" s="201"/>
    </row>
    <row r="15" spans="1:15" ht="16.5" x14ac:dyDescent="0.3">
      <c r="A15" s="285">
        <f t="shared" si="0"/>
        <v>13</v>
      </c>
      <c r="B15" s="285"/>
      <c r="C15" s="3"/>
      <c r="D15" s="159"/>
      <c r="E15" s="286"/>
      <c r="F15" s="4"/>
      <c r="G15" s="286"/>
      <c r="H15" s="4"/>
      <c r="I15" s="5"/>
      <c r="J15" s="5"/>
      <c r="K15" s="5"/>
      <c r="L15" s="5"/>
      <c r="M15" s="13"/>
      <c r="N15" s="5"/>
      <c r="O15" s="249"/>
    </row>
    <row r="16" spans="1:15" ht="16.5" x14ac:dyDescent="0.3">
      <c r="A16" s="285">
        <f t="shared" si="0"/>
        <v>14</v>
      </c>
      <c r="B16" s="285"/>
      <c r="C16" s="3"/>
      <c r="D16" s="159"/>
      <c r="E16" s="286"/>
      <c r="F16" s="4"/>
      <c r="G16" s="286"/>
      <c r="H16" s="4"/>
      <c r="I16" s="5"/>
      <c r="J16" s="5"/>
      <c r="K16" s="5"/>
      <c r="L16" s="5"/>
      <c r="M16" s="13"/>
      <c r="N16" s="5"/>
      <c r="O16" s="249"/>
    </row>
    <row r="17" spans="1:15" ht="16.5" x14ac:dyDescent="0.3">
      <c r="A17" s="285">
        <f t="shared" si="0"/>
        <v>15</v>
      </c>
      <c r="B17" s="45"/>
      <c r="C17" s="3"/>
      <c r="D17" s="159"/>
      <c r="E17" s="286"/>
      <c r="F17" s="4"/>
      <c r="G17" s="286"/>
      <c r="H17" s="4"/>
      <c r="I17" s="5"/>
      <c r="J17" s="5"/>
      <c r="K17" s="5"/>
      <c r="L17" s="5"/>
      <c r="M17" s="13"/>
      <c r="N17" s="5"/>
      <c r="O17" s="249"/>
    </row>
    <row r="20" spans="1:15" x14ac:dyDescent="0.25">
      <c r="M20" s="492" t="s">
        <v>55</v>
      </c>
      <c r="N20" s="398">
        <f>SUM(J3:J18)</f>
        <v>0</v>
      </c>
      <c r="O20" s="398"/>
    </row>
    <row r="21" spans="1:15" x14ac:dyDescent="0.25">
      <c r="M21" s="492"/>
      <c r="N21" s="398"/>
      <c r="O21" s="398"/>
    </row>
    <row r="23" spans="1:15" x14ac:dyDescent="0.25">
      <c r="M23" s="492" t="s">
        <v>66</v>
      </c>
      <c r="N23" s="398">
        <f>SUM(K3:K16)</f>
        <v>0</v>
      </c>
      <c r="O23" s="398" t="e">
        <f>#REF!+#REF!</f>
        <v>#REF!</v>
      </c>
    </row>
    <row r="24" spans="1:15" x14ac:dyDescent="0.25">
      <c r="M24" s="492"/>
      <c r="N24" s="398"/>
      <c r="O24" s="398"/>
    </row>
    <row r="26" spans="1:15" x14ac:dyDescent="0.25">
      <c r="M26" s="492" t="s">
        <v>71</v>
      </c>
      <c r="N26" s="398">
        <f>N20-N23</f>
        <v>0</v>
      </c>
      <c r="O26" s="398" t="e">
        <f>N20-O23</f>
        <v>#REF!</v>
      </c>
    </row>
    <row r="27" spans="1:15" x14ac:dyDescent="0.25">
      <c r="M27" s="492"/>
      <c r="N27" s="398"/>
      <c r="O27" s="398"/>
    </row>
  </sheetData>
  <mergeCells count="21">
    <mergeCell ref="M26:M27"/>
    <mergeCell ref="N26:O27"/>
    <mergeCell ref="A1:A2"/>
    <mergeCell ref="N1:N2"/>
    <mergeCell ref="O1:O2"/>
    <mergeCell ref="M20:M21"/>
    <mergeCell ref="N20:O21"/>
    <mergeCell ref="M23:M24"/>
    <mergeCell ref="N23:O24"/>
    <mergeCell ref="H1:H2"/>
    <mergeCell ref="I1:I2"/>
    <mergeCell ref="J1:J2"/>
    <mergeCell ref="K1:K2"/>
    <mergeCell ref="L1:L2"/>
    <mergeCell ref="M1:M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scale="5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sqref="A1:A2"/>
    </sheetView>
  </sheetViews>
  <sheetFormatPr baseColWidth="10" defaultRowHeight="15" x14ac:dyDescent="0.25"/>
  <cols>
    <col min="3" max="3" width="14.42578125" customWidth="1"/>
  </cols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334">
        <v>1</v>
      </c>
      <c r="B3" s="521" t="s">
        <v>643</v>
      </c>
      <c r="C3" s="522"/>
      <c r="D3" s="481" t="s">
        <v>637</v>
      </c>
      <c r="E3" s="472"/>
      <c r="F3" s="482">
        <v>45000</v>
      </c>
      <c r="G3" s="483"/>
      <c r="H3" s="484">
        <v>45000</v>
      </c>
      <c r="I3" s="472"/>
      <c r="J3" s="486"/>
      <c r="K3" s="483"/>
      <c r="L3" s="481"/>
      <c r="M3" s="472"/>
      <c r="N3" s="482">
        <f>F3-J3</f>
        <v>45000</v>
      </c>
      <c r="O3" s="483"/>
      <c r="P3" s="484">
        <f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334">
        <f>A3+1</f>
        <v>2</v>
      </c>
      <c r="B4" s="486" t="s">
        <v>644</v>
      </c>
      <c r="C4" s="483"/>
      <c r="D4" s="481" t="s">
        <v>638</v>
      </c>
      <c r="E4" s="472"/>
      <c r="F4" s="482">
        <v>45000</v>
      </c>
      <c r="G4" s="483"/>
      <c r="H4" s="484">
        <v>45000</v>
      </c>
      <c r="I4" s="472"/>
      <c r="J4" s="486"/>
      <c r="K4" s="483"/>
      <c r="L4" s="481"/>
      <c r="M4" s="472"/>
      <c r="N4" s="482">
        <f>F4-J4</f>
        <v>45000</v>
      </c>
      <c r="O4" s="483"/>
      <c r="P4" s="484">
        <f>H4-L4</f>
        <v>45000</v>
      </c>
      <c r="Q4" s="472"/>
      <c r="R4" s="15"/>
      <c r="S4" s="485">
        <f>N4*R4</f>
        <v>0</v>
      </c>
      <c r="T4" s="483"/>
      <c r="U4" s="471">
        <f>P4*R4</f>
        <v>0</v>
      </c>
      <c r="V4" s="472"/>
    </row>
    <row r="5" spans="1:22" x14ac:dyDescent="0.25">
      <c r="A5" s="334">
        <f t="shared" ref="A5:A20" si="0">A4+1</f>
        <v>3</v>
      </c>
      <c r="B5" s="486"/>
      <c r="C5" s="483"/>
      <c r="D5" s="481"/>
      <c r="E5" s="472"/>
      <c r="F5" s="482"/>
      <c r="G5" s="483"/>
      <c r="H5" s="484"/>
      <c r="I5" s="472"/>
      <c r="J5" s="486"/>
      <c r="K5" s="483"/>
      <c r="L5" s="481"/>
      <c r="M5" s="472"/>
      <c r="N5" s="482"/>
      <c r="O5" s="483"/>
      <c r="P5" s="484"/>
      <c r="Q5" s="472"/>
      <c r="R5" s="15"/>
      <c r="S5" s="485"/>
      <c r="T5" s="483"/>
      <c r="U5" s="471"/>
      <c r="V5" s="528"/>
    </row>
    <row r="6" spans="1:22" x14ac:dyDescent="0.25">
      <c r="A6" s="334">
        <f t="shared" si="0"/>
        <v>4</v>
      </c>
      <c r="B6" s="486"/>
      <c r="C6" s="483"/>
      <c r="D6" s="481"/>
      <c r="E6" s="472"/>
      <c r="F6" s="482"/>
      <c r="G6" s="483"/>
      <c r="H6" s="484"/>
      <c r="I6" s="472"/>
      <c r="J6" s="486"/>
      <c r="K6" s="483"/>
      <c r="L6" s="481"/>
      <c r="M6" s="472"/>
      <c r="N6" s="482"/>
      <c r="O6" s="483"/>
      <c r="P6" s="484"/>
      <c r="Q6" s="472"/>
      <c r="R6" s="15"/>
      <c r="S6" s="485"/>
      <c r="T6" s="483"/>
      <c r="U6" s="471"/>
      <c r="V6" s="472"/>
    </row>
    <row r="7" spans="1:22" x14ac:dyDescent="0.25">
      <c r="A7" s="334">
        <f t="shared" si="0"/>
        <v>5</v>
      </c>
      <c r="B7" s="486"/>
      <c r="C7" s="483"/>
      <c r="D7" s="481"/>
      <c r="E7" s="472"/>
      <c r="F7" s="482"/>
      <c r="G7" s="483"/>
      <c r="H7" s="484"/>
      <c r="I7" s="472"/>
      <c r="J7" s="486"/>
      <c r="K7" s="483"/>
      <c r="L7" s="481"/>
      <c r="M7" s="472"/>
      <c r="N7" s="482"/>
      <c r="O7" s="483"/>
      <c r="P7" s="484"/>
      <c r="Q7" s="472"/>
      <c r="R7" s="15"/>
      <c r="S7" s="485"/>
      <c r="T7" s="483"/>
      <c r="U7" s="471"/>
      <c r="V7" s="472"/>
    </row>
    <row r="8" spans="1:22" x14ac:dyDescent="0.25">
      <c r="A8" s="334">
        <f t="shared" si="0"/>
        <v>6</v>
      </c>
      <c r="B8" s="486"/>
      <c r="C8" s="483"/>
      <c r="D8" s="481"/>
      <c r="E8" s="472"/>
      <c r="F8" s="482"/>
      <c r="G8" s="483"/>
      <c r="H8" s="484"/>
      <c r="I8" s="472"/>
      <c r="J8" s="486"/>
      <c r="K8" s="483"/>
      <c r="L8" s="481"/>
      <c r="M8" s="472"/>
      <c r="N8" s="482"/>
      <c r="O8" s="483"/>
      <c r="P8" s="484"/>
      <c r="Q8" s="472"/>
      <c r="R8" s="15"/>
      <c r="S8" s="485"/>
      <c r="T8" s="483"/>
      <c r="U8" s="471"/>
      <c r="V8" s="472"/>
    </row>
    <row r="9" spans="1:22" x14ac:dyDescent="0.25">
      <c r="A9" s="334">
        <f t="shared" si="0"/>
        <v>7</v>
      </c>
      <c r="B9" s="486"/>
      <c r="C9" s="483"/>
      <c r="D9" s="481"/>
      <c r="E9" s="472"/>
      <c r="F9" s="482"/>
      <c r="G9" s="483"/>
      <c r="H9" s="484"/>
      <c r="I9" s="472"/>
      <c r="J9" s="486"/>
      <c r="K9" s="483"/>
      <c r="L9" s="481"/>
      <c r="M9" s="472"/>
      <c r="N9" s="482"/>
      <c r="O9" s="483"/>
      <c r="P9" s="484"/>
      <c r="Q9" s="472"/>
      <c r="R9" s="15"/>
      <c r="S9" s="485"/>
      <c r="T9" s="483"/>
      <c r="U9" s="471"/>
      <c r="V9" s="472"/>
    </row>
    <row r="10" spans="1:22" x14ac:dyDescent="0.25">
      <c r="A10" s="334">
        <f t="shared" si="0"/>
        <v>8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/>
      <c r="Q10" s="472"/>
      <c r="R10" s="15"/>
      <c r="S10" s="485"/>
      <c r="T10" s="483"/>
      <c r="U10" s="471"/>
      <c r="V10" s="472"/>
    </row>
    <row r="11" spans="1:22" x14ac:dyDescent="0.25">
      <c r="A11" s="334">
        <f t="shared" si="0"/>
        <v>9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334">
        <f t="shared" si="0"/>
        <v>10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334">
        <f t="shared" si="0"/>
        <v>11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334">
        <f t="shared" si="0"/>
        <v>12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334">
        <f t="shared" si="0"/>
        <v>13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334">
        <f t="shared" si="0"/>
        <v>14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334">
        <f t="shared" si="0"/>
        <v>15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334">
        <f t="shared" si="0"/>
        <v>16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334">
        <f t="shared" si="0"/>
        <v>17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334">
        <f t="shared" si="0"/>
        <v>18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  <row r="26" spans="1:22" x14ac:dyDescent="0.25">
      <c r="O26" s="473" t="s">
        <v>323</v>
      </c>
      <c r="P26" s="474"/>
      <c r="Q26" s="477">
        <f>S3+S4+S5+S6+S7+S8+S9+S10+S11+S12+S13+S14+S15+S16+S17+S18+S19+S20</f>
        <v>0</v>
      </c>
      <c r="R26" s="478"/>
    </row>
    <row r="27" spans="1:22" x14ac:dyDescent="0.25">
      <c r="O27" s="475"/>
      <c r="P27" s="476"/>
      <c r="Q27" s="479"/>
      <c r="R27" s="480"/>
    </row>
    <row r="28" spans="1:22" x14ac:dyDescent="0.25">
      <c r="O28" s="14"/>
      <c r="P28" s="14"/>
      <c r="Q28" s="14"/>
      <c r="R28" s="14"/>
    </row>
    <row r="29" spans="1:22" x14ac:dyDescent="0.25">
      <c r="O29" s="453" t="s">
        <v>324</v>
      </c>
      <c r="P29" s="454"/>
      <c r="Q29" s="457">
        <f>U3+U4+U5+U6+U7+U8+U9+U10+U11+U12+U13+U14++U15+U16+U17+U18+U19+U20</f>
        <v>0</v>
      </c>
      <c r="R29" s="458"/>
    </row>
    <row r="30" spans="1:22" x14ac:dyDescent="0.25">
      <c r="O30" s="455"/>
      <c r="P30" s="456"/>
      <c r="Q30" s="459"/>
      <c r="R30" s="460"/>
    </row>
    <row r="31" spans="1:22" x14ac:dyDescent="0.25">
      <c r="O31" s="14"/>
      <c r="P31" s="14"/>
      <c r="Q31" s="14"/>
      <c r="R31" s="14"/>
    </row>
    <row r="32" spans="1:22" x14ac:dyDescent="0.25">
      <c r="O32" s="453" t="s">
        <v>66</v>
      </c>
      <c r="P32" s="454"/>
      <c r="Q32" s="457"/>
      <c r="R32" s="458"/>
    </row>
    <row r="33" spans="15:18" x14ac:dyDescent="0.25">
      <c r="O33" s="455"/>
      <c r="P33" s="456"/>
      <c r="Q33" s="459"/>
      <c r="R33" s="460"/>
    </row>
    <row r="34" spans="15:18" x14ac:dyDescent="0.25">
      <c r="O34" s="14"/>
      <c r="P34" s="14"/>
      <c r="Q34" s="14"/>
      <c r="R34" s="14"/>
    </row>
    <row r="35" spans="15:18" x14ac:dyDescent="0.25">
      <c r="O35" s="461" t="s">
        <v>71</v>
      </c>
      <c r="P35" s="462"/>
      <c r="Q35" s="465">
        <f>Q26-Q29-Q32</f>
        <v>0</v>
      </c>
      <c r="R35" s="466"/>
    </row>
    <row r="36" spans="15:18" x14ac:dyDescent="0.25">
      <c r="O36" s="463"/>
      <c r="P36" s="464"/>
      <c r="Q36" s="467"/>
      <c r="R36" s="468"/>
    </row>
  </sheetData>
  <mergeCells count="200">
    <mergeCell ref="O29:P30"/>
    <mergeCell ref="Q29:R30"/>
    <mergeCell ref="O32:P33"/>
    <mergeCell ref="Q32:R33"/>
    <mergeCell ref="O35:P36"/>
    <mergeCell ref="Q35:R36"/>
    <mergeCell ref="N20:O20"/>
    <mergeCell ref="P20:Q20"/>
    <mergeCell ref="S20:T20"/>
    <mergeCell ref="B19:C19"/>
    <mergeCell ref="D19:E19"/>
    <mergeCell ref="F19:G19"/>
    <mergeCell ref="H19:I19"/>
    <mergeCell ref="J19:K19"/>
    <mergeCell ref="L19:M19"/>
    <mergeCell ref="U20:V20"/>
    <mergeCell ref="O26:P27"/>
    <mergeCell ref="Q26:R27"/>
    <mergeCell ref="N19:O19"/>
    <mergeCell ref="P19:Q19"/>
    <mergeCell ref="S19:T19"/>
    <mergeCell ref="U19:V19"/>
    <mergeCell ref="B20:C20"/>
    <mergeCell ref="D20:E20"/>
    <mergeCell ref="F20:G20"/>
    <mergeCell ref="H20:I20"/>
    <mergeCell ref="J20:K20"/>
    <mergeCell ref="L20:M20"/>
    <mergeCell ref="U17:V17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18:V18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U15:V15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6:V16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3:V13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1:V11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2:V12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9:V9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7:V7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8:V8"/>
    <mergeCell ref="B7:C7"/>
    <mergeCell ref="D7:E7"/>
    <mergeCell ref="F7:G7"/>
    <mergeCell ref="H7:I7"/>
    <mergeCell ref="J7:K7"/>
    <mergeCell ref="L7:M7"/>
    <mergeCell ref="N7:O7"/>
    <mergeCell ref="P7:Q7"/>
    <mergeCell ref="S7:T7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5"/>
  <sheetViews>
    <sheetView topLeftCell="A7" workbookViewId="0">
      <selection activeCell="H29" sqref="H29"/>
    </sheetView>
  </sheetViews>
  <sheetFormatPr baseColWidth="10" defaultRowHeight="15" x14ac:dyDescent="0.25"/>
  <cols>
    <col min="4" max="4" width="14.28515625" bestFit="1" customWidth="1"/>
    <col min="6" max="6" width="15.28515625" bestFit="1" customWidth="1"/>
    <col min="8" max="8" width="13" bestFit="1" customWidth="1"/>
    <col min="9" max="9" width="20.5703125" bestFit="1" customWidth="1"/>
    <col min="11" max="11" width="19" bestFit="1" customWidth="1"/>
    <col min="12" max="12" width="13.85546875" bestFit="1" customWidth="1"/>
    <col min="13" max="14" width="13.85546875" customWidth="1"/>
  </cols>
  <sheetData>
    <row r="3" spans="2:15" ht="15" customHeight="1" x14ac:dyDescent="0.25">
      <c r="B3" s="395" t="s">
        <v>329</v>
      </c>
      <c r="C3" s="395" t="s">
        <v>9</v>
      </c>
      <c r="D3" s="395" t="s">
        <v>0</v>
      </c>
      <c r="E3" s="395" t="s">
        <v>1</v>
      </c>
      <c r="F3" s="395" t="s">
        <v>24</v>
      </c>
      <c r="G3" s="395" t="s">
        <v>2</v>
      </c>
      <c r="H3" s="395" t="s">
        <v>3</v>
      </c>
      <c r="I3" s="395" t="s">
        <v>4</v>
      </c>
      <c r="J3" s="395" t="s">
        <v>5</v>
      </c>
      <c r="K3" s="395" t="s">
        <v>6</v>
      </c>
      <c r="L3" s="395" t="s">
        <v>7</v>
      </c>
      <c r="M3" s="395" t="s">
        <v>8</v>
      </c>
      <c r="N3" s="395" t="s">
        <v>33</v>
      </c>
      <c r="O3" s="395" t="s">
        <v>9</v>
      </c>
    </row>
    <row r="4" spans="2:15" ht="15" customHeight="1" x14ac:dyDescent="0.2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</row>
    <row r="5" spans="2:15" ht="16.5" x14ac:dyDescent="0.3">
      <c r="B5" s="191">
        <v>1</v>
      </c>
      <c r="C5" s="204"/>
      <c r="D5" s="3" t="s">
        <v>123</v>
      </c>
      <c r="E5" s="12" t="s">
        <v>27</v>
      </c>
      <c r="F5" s="1" t="s">
        <v>31</v>
      </c>
      <c r="G5" s="4">
        <v>45000</v>
      </c>
      <c r="H5" s="1"/>
      <c r="I5" s="4">
        <f t="shared" ref="I5:I12" si="0">G5-H5</f>
        <v>45000</v>
      </c>
      <c r="J5" s="5">
        <v>670</v>
      </c>
      <c r="K5" s="5">
        <f>I5*J5</f>
        <v>30150000</v>
      </c>
      <c r="L5" s="5">
        <v>30150000</v>
      </c>
      <c r="M5" s="5">
        <f>K5-L5</f>
        <v>0</v>
      </c>
      <c r="N5" s="13" t="s">
        <v>32</v>
      </c>
      <c r="O5" s="67">
        <v>45174</v>
      </c>
    </row>
    <row r="6" spans="2:15" ht="16.5" x14ac:dyDescent="0.3">
      <c r="B6" s="191">
        <f>B5+1</f>
        <v>2</v>
      </c>
      <c r="C6" s="204"/>
      <c r="D6" s="3" t="s">
        <v>124</v>
      </c>
      <c r="E6" s="12" t="s">
        <v>27</v>
      </c>
      <c r="F6" s="1" t="s">
        <v>31</v>
      </c>
      <c r="G6" s="4">
        <v>45000</v>
      </c>
      <c r="H6" s="1"/>
      <c r="I6" s="4">
        <f t="shared" si="0"/>
        <v>45000</v>
      </c>
      <c r="J6" s="5">
        <v>670</v>
      </c>
      <c r="K6" s="5">
        <f>I6*J6</f>
        <v>30150000</v>
      </c>
      <c r="L6" s="5">
        <v>30150000</v>
      </c>
      <c r="M6" s="5">
        <f t="shared" ref="M6:M12" si="1">K6-L6</f>
        <v>0</v>
      </c>
      <c r="N6" s="13" t="s">
        <v>32</v>
      </c>
      <c r="O6" s="5"/>
    </row>
    <row r="7" spans="2:15" ht="16.5" x14ac:dyDescent="0.3">
      <c r="B7" s="191">
        <f t="shared" ref="B7:B14" si="2">B6+1</f>
        <v>3</v>
      </c>
      <c r="C7" s="204"/>
      <c r="D7" s="3" t="s">
        <v>180</v>
      </c>
      <c r="E7" s="12" t="s">
        <v>27</v>
      </c>
      <c r="F7" s="1" t="s">
        <v>31</v>
      </c>
      <c r="G7" s="4">
        <v>45000</v>
      </c>
      <c r="H7" s="1"/>
      <c r="I7" s="4">
        <f t="shared" si="0"/>
        <v>45000</v>
      </c>
      <c r="J7" s="5">
        <v>670</v>
      </c>
      <c r="K7" s="5">
        <f t="shared" ref="K7:K12" si="3">I7*J7</f>
        <v>30150000</v>
      </c>
      <c r="L7" s="5">
        <v>30150000</v>
      </c>
      <c r="M7" s="5">
        <f t="shared" si="1"/>
        <v>0</v>
      </c>
      <c r="N7" s="13" t="s">
        <v>32</v>
      </c>
      <c r="O7" s="1"/>
    </row>
    <row r="8" spans="2:15" ht="16.5" x14ac:dyDescent="0.3">
      <c r="B8" s="191">
        <f t="shared" si="2"/>
        <v>4</v>
      </c>
      <c r="C8" s="204"/>
      <c r="D8" s="3" t="s">
        <v>181</v>
      </c>
      <c r="E8" s="12" t="s">
        <v>27</v>
      </c>
      <c r="F8" s="1" t="s">
        <v>31</v>
      </c>
      <c r="G8" s="4">
        <v>45000</v>
      </c>
      <c r="H8" s="1"/>
      <c r="I8" s="4">
        <f t="shared" si="0"/>
        <v>45000</v>
      </c>
      <c r="J8" s="5">
        <v>670</v>
      </c>
      <c r="K8" s="5">
        <f t="shared" si="3"/>
        <v>30150000</v>
      </c>
      <c r="L8" s="5">
        <v>30150000</v>
      </c>
      <c r="M8" s="5">
        <f t="shared" si="1"/>
        <v>0</v>
      </c>
      <c r="N8" s="13" t="s">
        <v>32</v>
      </c>
      <c r="O8" s="1"/>
    </row>
    <row r="9" spans="2:15" ht="16.5" x14ac:dyDescent="0.3">
      <c r="B9" s="191">
        <f t="shared" si="2"/>
        <v>5</v>
      </c>
      <c r="C9" s="204"/>
      <c r="D9" s="3" t="s">
        <v>182</v>
      </c>
      <c r="E9" s="12" t="s">
        <v>27</v>
      </c>
      <c r="F9" s="1" t="s">
        <v>31</v>
      </c>
      <c r="G9" s="4">
        <v>45000</v>
      </c>
      <c r="H9" s="1"/>
      <c r="I9" s="4">
        <f t="shared" si="0"/>
        <v>45000</v>
      </c>
      <c r="J9" s="5">
        <v>670</v>
      </c>
      <c r="K9" s="5">
        <f t="shared" si="3"/>
        <v>30150000</v>
      </c>
      <c r="L9" s="5">
        <v>30150000</v>
      </c>
      <c r="M9" s="5">
        <f t="shared" si="1"/>
        <v>0</v>
      </c>
      <c r="N9" s="13" t="s">
        <v>32</v>
      </c>
      <c r="O9" s="1"/>
    </row>
    <row r="10" spans="2:15" ht="16.5" x14ac:dyDescent="0.3">
      <c r="B10" s="191">
        <f t="shared" si="2"/>
        <v>6</v>
      </c>
      <c r="C10" s="204"/>
      <c r="D10" s="3" t="s">
        <v>183</v>
      </c>
      <c r="E10" s="12" t="s">
        <v>27</v>
      </c>
      <c r="F10" s="1" t="s">
        <v>31</v>
      </c>
      <c r="G10" s="4">
        <v>45000</v>
      </c>
      <c r="H10" s="1"/>
      <c r="I10" s="4">
        <f t="shared" si="0"/>
        <v>45000</v>
      </c>
      <c r="J10" s="5">
        <v>670</v>
      </c>
      <c r="K10" s="5">
        <f t="shared" si="3"/>
        <v>30150000</v>
      </c>
      <c r="L10" s="5">
        <v>30150000</v>
      </c>
      <c r="M10" s="5">
        <f t="shared" si="1"/>
        <v>0</v>
      </c>
      <c r="N10" s="13" t="s">
        <v>32</v>
      </c>
      <c r="O10" s="1"/>
    </row>
    <row r="11" spans="2:15" ht="16.5" x14ac:dyDescent="0.3">
      <c r="B11" s="191">
        <f t="shared" si="2"/>
        <v>7</v>
      </c>
      <c r="C11" s="204"/>
      <c r="D11" s="3" t="s">
        <v>331</v>
      </c>
      <c r="E11" s="12" t="s">
        <v>27</v>
      </c>
      <c r="F11" s="165"/>
      <c r="G11" s="4">
        <v>45000</v>
      </c>
      <c r="H11" s="1">
        <v>150</v>
      </c>
      <c r="I11" s="4">
        <f t="shared" si="0"/>
        <v>44850</v>
      </c>
      <c r="J11" s="5">
        <v>710</v>
      </c>
      <c r="K11" s="5">
        <f t="shared" si="3"/>
        <v>31843500</v>
      </c>
      <c r="L11" s="5">
        <v>31843500</v>
      </c>
      <c r="M11" s="5">
        <f t="shared" si="1"/>
        <v>0</v>
      </c>
      <c r="N11" s="13" t="s">
        <v>32</v>
      </c>
      <c r="O11" s="1"/>
    </row>
    <row r="12" spans="2:15" ht="16.5" x14ac:dyDescent="0.3">
      <c r="B12" s="191">
        <f t="shared" si="2"/>
        <v>8</v>
      </c>
      <c r="C12" s="204" t="s">
        <v>360</v>
      </c>
      <c r="D12" s="3" t="s">
        <v>269</v>
      </c>
      <c r="E12" s="12" t="s">
        <v>27</v>
      </c>
      <c r="F12" s="1"/>
      <c r="G12" s="4">
        <v>45000</v>
      </c>
      <c r="H12" s="1">
        <v>30</v>
      </c>
      <c r="I12" s="4">
        <f t="shared" si="0"/>
        <v>44970</v>
      </c>
      <c r="J12" s="5">
        <v>705</v>
      </c>
      <c r="K12" s="5">
        <f t="shared" si="3"/>
        <v>31703850</v>
      </c>
      <c r="L12" s="5">
        <v>31703850</v>
      </c>
      <c r="M12" s="5">
        <f t="shared" si="1"/>
        <v>0</v>
      </c>
      <c r="N12" s="13" t="s">
        <v>32</v>
      </c>
      <c r="O12" s="1" t="s">
        <v>366</v>
      </c>
    </row>
    <row r="13" spans="2:15" ht="16.5" x14ac:dyDescent="0.3">
      <c r="B13" s="191">
        <f t="shared" si="2"/>
        <v>9</v>
      </c>
      <c r="C13" s="204"/>
      <c r="D13" s="3"/>
      <c r="E13" s="6"/>
      <c r="F13" s="1"/>
      <c r="G13" s="4"/>
      <c r="H13" s="1"/>
      <c r="I13" s="4"/>
      <c r="J13" s="5"/>
      <c r="K13" s="5"/>
      <c r="L13" s="5"/>
      <c r="M13" s="5"/>
      <c r="N13" s="5"/>
      <c r="O13" s="1"/>
    </row>
    <row r="14" spans="2:15" ht="16.5" x14ac:dyDescent="0.3">
      <c r="B14" s="191">
        <f t="shared" si="2"/>
        <v>10</v>
      </c>
      <c r="C14" s="204"/>
      <c r="D14" s="3"/>
      <c r="E14" s="7"/>
      <c r="F14" s="1"/>
      <c r="G14" s="4"/>
      <c r="H14" s="1"/>
      <c r="I14" s="4"/>
      <c r="J14" s="5"/>
      <c r="K14" s="5"/>
      <c r="L14" s="5"/>
      <c r="M14" s="5"/>
      <c r="N14" s="5"/>
      <c r="O14" s="1"/>
    </row>
    <row r="18" spans="11:15" x14ac:dyDescent="0.25">
      <c r="K18" s="492" t="s">
        <v>55</v>
      </c>
      <c r="L18" s="398">
        <f>SUM(K5:K14)</f>
        <v>244447350</v>
      </c>
      <c r="M18" s="398"/>
      <c r="N18" s="398"/>
      <c r="O18" s="398"/>
    </row>
    <row r="19" spans="11:15" x14ac:dyDescent="0.25">
      <c r="K19" s="492"/>
      <c r="L19" s="398"/>
      <c r="M19" s="398"/>
      <c r="N19" s="398"/>
      <c r="O19" s="398"/>
    </row>
    <row r="21" spans="11:15" x14ac:dyDescent="0.25">
      <c r="K21" s="492" t="s">
        <v>66</v>
      </c>
      <c r="L21" s="398">
        <f>SUM(L5:L14)</f>
        <v>244447350</v>
      </c>
      <c r="M21" s="398"/>
      <c r="N21" s="398"/>
      <c r="O21" s="398">
        <f>O5+O6</f>
        <v>45174</v>
      </c>
    </row>
    <row r="22" spans="11:15" x14ac:dyDescent="0.25">
      <c r="K22" s="492"/>
      <c r="L22" s="398"/>
      <c r="M22" s="398"/>
      <c r="N22" s="398"/>
      <c r="O22" s="398"/>
    </row>
    <row r="24" spans="11:15" x14ac:dyDescent="0.25">
      <c r="K24" s="492" t="s">
        <v>71</v>
      </c>
      <c r="L24" s="398">
        <f>L18-L21</f>
        <v>0</v>
      </c>
      <c r="M24" s="398"/>
      <c r="N24" s="398"/>
      <c r="O24" s="398">
        <f>L18-O21</f>
        <v>244402176</v>
      </c>
    </row>
    <row r="25" spans="11:15" x14ac:dyDescent="0.25">
      <c r="K25" s="492"/>
      <c r="L25" s="398"/>
      <c r="M25" s="398"/>
      <c r="N25" s="398"/>
      <c r="O25" s="398"/>
    </row>
  </sheetData>
  <mergeCells count="20">
    <mergeCell ref="F3:F4"/>
    <mergeCell ref="G3:G4"/>
    <mergeCell ref="H3:H4"/>
    <mergeCell ref="B3:B4"/>
    <mergeCell ref="K21:K22"/>
    <mergeCell ref="I3:I4"/>
    <mergeCell ref="D3:D4"/>
    <mergeCell ref="E3:E4"/>
    <mergeCell ref="C3:C4"/>
    <mergeCell ref="L21:O22"/>
    <mergeCell ref="K24:K25"/>
    <mergeCell ref="L24:O25"/>
    <mergeCell ref="J3:J4"/>
    <mergeCell ref="K3:K4"/>
    <mergeCell ref="L3:L4"/>
    <mergeCell ref="O3:O4"/>
    <mergeCell ref="K18:K19"/>
    <mergeCell ref="L18:O19"/>
    <mergeCell ref="M3:M4"/>
    <mergeCell ref="N3:N4"/>
  </mergeCells>
  <pageMargins left="0.7" right="0.7" top="0.75" bottom="0.75" header="0.3" footer="0.3"/>
  <pageSetup paperSize="9" scale="6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topLeftCell="B7" workbookViewId="0">
      <selection activeCell="H29" sqref="H29"/>
    </sheetView>
  </sheetViews>
  <sheetFormatPr baseColWidth="10" defaultRowHeight="15" x14ac:dyDescent="0.25"/>
  <cols>
    <col min="3" max="3" width="27.85546875" bestFit="1" customWidth="1"/>
    <col min="5" max="5" width="15.28515625" bestFit="1" customWidth="1"/>
    <col min="8" max="8" width="20.5703125" bestFit="1" customWidth="1"/>
    <col min="10" max="10" width="19" bestFit="1" customWidth="1"/>
    <col min="11" max="11" width="13.85546875" bestFit="1" customWidth="1"/>
    <col min="12" max="12" width="15.28515625" bestFit="1" customWidth="1"/>
    <col min="13" max="13" width="13.5703125" bestFit="1" customWidth="1"/>
    <col min="14" max="14" width="12.28515625" bestFit="1" customWidth="1"/>
  </cols>
  <sheetData>
    <row r="3" spans="2:14" ht="15" customHeight="1" x14ac:dyDescent="0.25">
      <c r="B3" s="395" t="s">
        <v>329</v>
      </c>
      <c r="C3" s="395" t="s">
        <v>0</v>
      </c>
      <c r="D3" s="395" t="s">
        <v>1</v>
      </c>
      <c r="E3" s="395" t="s">
        <v>24</v>
      </c>
      <c r="F3" s="395" t="s">
        <v>2</v>
      </c>
      <c r="G3" s="395" t="s">
        <v>3</v>
      </c>
      <c r="H3" s="395" t="s">
        <v>4</v>
      </c>
      <c r="I3" s="395" t="s">
        <v>5</v>
      </c>
      <c r="J3" s="395" t="s">
        <v>6</v>
      </c>
      <c r="K3" s="395" t="s">
        <v>7</v>
      </c>
      <c r="L3" s="395" t="s">
        <v>172</v>
      </c>
      <c r="M3" s="395" t="s">
        <v>9</v>
      </c>
      <c r="N3" s="395" t="s">
        <v>105</v>
      </c>
    </row>
    <row r="4" spans="2:14" ht="15" customHeight="1" x14ac:dyDescent="0.2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2:14" ht="16.5" x14ac:dyDescent="0.3">
      <c r="B5" s="191">
        <v>1</v>
      </c>
      <c r="C5" s="3" t="s">
        <v>171</v>
      </c>
      <c r="D5" s="6" t="s">
        <v>25</v>
      </c>
      <c r="E5" s="1" t="s">
        <v>138</v>
      </c>
      <c r="F5" s="4">
        <v>45000</v>
      </c>
      <c r="G5" s="1">
        <v>550</v>
      </c>
      <c r="H5" s="4">
        <f>F5-G5</f>
        <v>44450</v>
      </c>
      <c r="I5" s="5">
        <v>675</v>
      </c>
      <c r="J5" s="5">
        <f t="shared" ref="J5:J11" si="0">H5*I5</f>
        <v>30003750</v>
      </c>
      <c r="K5" s="5">
        <v>30003750</v>
      </c>
      <c r="L5" s="5">
        <f t="shared" ref="L5:L11" si="1">J5-K5</f>
        <v>0</v>
      </c>
      <c r="M5" s="67">
        <v>45185</v>
      </c>
      <c r="N5" s="10"/>
    </row>
    <row r="6" spans="2:14" ht="16.5" x14ac:dyDescent="0.3">
      <c r="B6" s="191">
        <f>B5+1</f>
        <v>2</v>
      </c>
      <c r="C6" s="3" t="s">
        <v>188</v>
      </c>
      <c r="D6" s="12" t="s">
        <v>27</v>
      </c>
      <c r="E6" s="1" t="s">
        <v>138</v>
      </c>
      <c r="F6" s="4">
        <v>45000</v>
      </c>
      <c r="G6" s="1"/>
      <c r="H6" s="4">
        <v>45000</v>
      </c>
      <c r="I6" s="5">
        <v>720</v>
      </c>
      <c r="J6" s="5">
        <f t="shared" si="0"/>
        <v>32400000</v>
      </c>
      <c r="K6" s="5">
        <v>32400000</v>
      </c>
      <c r="L6" s="5">
        <f t="shared" si="1"/>
        <v>0</v>
      </c>
      <c r="M6" s="67">
        <v>45185</v>
      </c>
      <c r="N6" s="10"/>
    </row>
    <row r="7" spans="2:14" ht="16.5" x14ac:dyDescent="0.3">
      <c r="B7" s="191">
        <f t="shared" ref="B7:B14" si="2">B6+1</f>
        <v>3</v>
      </c>
      <c r="C7" s="3" t="s">
        <v>293</v>
      </c>
      <c r="D7" s="12" t="s">
        <v>27</v>
      </c>
      <c r="E7" s="166" t="s">
        <v>138</v>
      </c>
      <c r="F7" s="4">
        <v>45000</v>
      </c>
      <c r="G7" s="166">
        <v>100</v>
      </c>
      <c r="H7" s="4">
        <f>F7-G7</f>
        <v>44900</v>
      </c>
      <c r="I7" s="5">
        <v>710</v>
      </c>
      <c r="J7" s="5">
        <f t="shared" si="0"/>
        <v>31879000</v>
      </c>
      <c r="K7" s="5">
        <v>31879000</v>
      </c>
      <c r="L7" s="5">
        <f t="shared" si="1"/>
        <v>0</v>
      </c>
      <c r="M7" s="67">
        <v>45272</v>
      </c>
      <c r="N7" s="10"/>
    </row>
    <row r="8" spans="2:14" ht="16.5" x14ac:dyDescent="0.3">
      <c r="B8" s="191">
        <f t="shared" si="2"/>
        <v>4</v>
      </c>
      <c r="C8" s="3" t="s">
        <v>283</v>
      </c>
      <c r="D8" s="12" t="s">
        <v>27</v>
      </c>
      <c r="E8" s="1"/>
      <c r="F8" s="4">
        <v>45000</v>
      </c>
      <c r="G8" s="1">
        <v>90</v>
      </c>
      <c r="H8" s="4">
        <f>F8-G8</f>
        <v>44910</v>
      </c>
      <c r="I8" s="5">
        <v>710</v>
      </c>
      <c r="J8" s="5">
        <f t="shared" si="0"/>
        <v>31886100</v>
      </c>
      <c r="K8" s="5">
        <v>31886100</v>
      </c>
      <c r="L8" s="5">
        <f t="shared" si="1"/>
        <v>0</v>
      </c>
      <c r="M8" s="67">
        <v>45272</v>
      </c>
      <c r="N8" s="10"/>
    </row>
    <row r="9" spans="2:14" ht="16.5" x14ac:dyDescent="0.3">
      <c r="B9" s="191">
        <f t="shared" si="2"/>
        <v>5</v>
      </c>
      <c r="C9" s="3" t="s">
        <v>285</v>
      </c>
      <c r="D9" s="12" t="s">
        <v>27</v>
      </c>
      <c r="E9" s="1"/>
      <c r="F9" s="4">
        <v>45000</v>
      </c>
      <c r="G9" s="1">
        <v>100</v>
      </c>
      <c r="H9" s="4">
        <f>F9-G9</f>
        <v>44900</v>
      </c>
      <c r="I9" s="5">
        <v>710</v>
      </c>
      <c r="J9" s="5">
        <f t="shared" si="0"/>
        <v>31879000</v>
      </c>
      <c r="K9" s="5">
        <v>31879000</v>
      </c>
      <c r="L9" s="5">
        <f t="shared" si="1"/>
        <v>0</v>
      </c>
      <c r="M9" s="67">
        <v>45272</v>
      </c>
      <c r="N9" s="10"/>
    </row>
    <row r="10" spans="2:14" ht="16.5" x14ac:dyDescent="0.3">
      <c r="B10" s="191">
        <f t="shared" si="2"/>
        <v>6</v>
      </c>
      <c r="C10" s="3" t="s">
        <v>288</v>
      </c>
      <c r="D10" s="12" t="s">
        <v>27</v>
      </c>
      <c r="E10" s="1"/>
      <c r="F10" s="4">
        <v>45000</v>
      </c>
      <c r="G10" s="171">
        <v>120</v>
      </c>
      <c r="H10" s="4">
        <f>F10-G10</f>
        <v>44880</v>
      </c>
      <c r="I10" s="5">
        <v>710</v>
      </c>
      <c r="J10" s="5">
        <f t="shared" si="0"/>
        <v>31864800</v>
      </c>
      <c r="K10" s="5">
        <v>31864800</v>
      </c>
      <c r="L10" s="5">
        <f t="shared" si="1"/>
        <v>0</v>
      </c>
      <c r="M10" s="67">
        <v>45300</v>
      </c>
      <c r="N10" s="10"/>
    </row>
    <row r="11" spans="2:14" ht="16.5" x14ac:dyDescent="0.3">
      <c r="B11" s="191">
        <f t="shared" si="2"/>
        <v>7</v>
      </c>
      <c r="C11" s="3" t="s">
        <v>302</v>
      </c>
      <c r="D11" s="6" t="s">
        <v>25</v>
      </c>
      <c r="E11" s="1"/>
      <c r="F11" s="4">
        <v>45000</v>
      </c>
      <c r="G11" s="1">
        <v>205</v>
      </c>
      <c r="H11" s="4">
        <f>F11-G11</f>
        <v>44795</v>
      </c>
      <c r="I11" s="5">
        <v>710</v>
      </c>
      <c r="J11" s="5">
        <f t="shared" si="0"/>
        <v>31804450</v>
      </c>
      <c r="K11" s="5">
        <v>31804450</v>
      </c>
      <c r="L11" s="5">
        <f t="shared" si="1"/>
        <v>0</v>
      </c>
      <c r="M11" s="67">
        <v>45300</v>
      </c>
      <c r="N11" s="10"/>
    </row>
    <row r="12" spans="2:14" ht="16.5" x14ac:dyDescent="0.3">
      <c r="B12" s="191">
        <f t="shared" si="2"/>
        <v>8</v>
      </c>
      <c r="C12" s="3"/>
      <c r="D12" s="6"/>
      <c r="E12" s="1"/>
      <c r="F12" s="4"/>
      <c r="G12" s="1"/>
      <c r="H12" s="4"/>
      <c r="I12" s="5"/>
      <c r="J12" s="5"/>
      <c r="K12" s="5"/>
      <c r="L12" s="5"/>
      <c r="M12" s="1"/>
      <c r="N12" s="10"/>
    </row>
    <row r="13" spans="2:14" ht="16.5" x14ac:dyDescent="0.3">
      <c r="B13" s="191">
        <f t="shared" si="2"/>
        <v>9</v>
      </c>
      <c r="C13" s="3"/>
      <c r="D13" s="6"/>
      <c r="E13" s="1"/>
      <c r="F13" s="4"/>
      <c r="G13" s="1"/>
      <c r="H13" s="4"/>
      <c r="I13" s="5"/>
      <c r="J13" s="5"/>
      <c r="K13" s="5"/>
      <c r="L13" s="5"/>
      <c r="M13" s="1"/>
      <c r="N13" s="10"/>
    </row>
    <row r="14" spans="2:14" ht="16.5" x14ac:dyDescent="0.3">
      <c r="B14" s="191">
        <f t="shared" si="2"/>
        <v>10</v>
      </c>
      <c r="C14" s="3"/>
      <c r="D14" s="7"/>
      <c r="E14" s="1"/>
      <c r="F14" s="4"/>
      <c r="G14" s="1"/>
      <c r="H14" s="4"/>
      <c r="I14" s="5"/>
      <c r="J14" s="5"/>
      <c r="K14" s="5"/>
      <c r="L14" s="5"/>
      <c r="M14" s="1"/>
      <c r="N14" s="10"/>
    </row>
    <row r="18" spans="10:13" x14ac:dyDescent="0.25">
      <c r="J18" s="492" t="s">
        <v>55</v>
      </c>
      <c r="K18" s="398">
        <f>J5+J6+J7+J8+J9+J10+J11</f>
        <v>221717100</v>
      </c>
      <c r="L18" s="398"/>
      <c r="M18" s="398"/>
    </row>
    <row r="19" spans="10:13" x14ac:dyDescent="0.25">
      <c r="J19" s="492"/>
      <c r="K19" s="398"/>
      <c r="L19" s="398"/>
      <c r="M19" s="398"/>
    </row>
    <row r="21" spans="10:13" x14ac:dyDescent="0.25">
      <c r="J21" s="492" t="s">
        <v>66</v>
      </c>
      <c r="K21" s="398">
        <f>K5+K6+K7+K8+K9+K10+K11</f>
        <v>221717100</v>
      </c>
      <c r="L21" s="398"/>
      <c r="M21" s="398">
        <f>M5+M6</f>
        <v>90370</v>
      </c>
    </row>
    <row r="22" spans="10:13" x14ac:dyDescent="0.25">
      <c r="J22" s="492"/>
      <c r="K22" s="398"/>
      <c r="L22" s="398"/>
      <c r="M22" s="398"/>
    </row>
    <row r="24" spans="10:13" x14ac:dyDescent="0.25">
      <c r="J24" s="492" t="s">
        <v>71</v>
      </c>
      <c r="K24" s="398">
        <f>K18-K21</f>
        <v>0</v>
      </c>
      <c r="L24" s="398"/>
      <c r="M24" s="398">
        <f>K18-M21</f>
        <v>221626730</v>
      </c>
    </row>
    <row r="25" spans="10:13" x14ac:dyDescent="0.25">
      <c r="J25" s="492"/>
      <c r="K25" s="398"/>
      <c r="L25" s="398"/>
      <c r="M25" s="398"/>
    </row>
  </sheetData>
  <mergeCells count="19">
    <mergeCell ref="N3:N4"/>
    <mergeCell ref="H3:H4"/>
    <mergeCell ref="C3:C4"/>
    <mergeCell ref="D3:D4"/>
    <mergeCell ref="E3:E4"/>
    <mergeCell ref="F3:F4"/>
    <mergeCell ref="G3:G4"/>
    <mergeCell ref="B3:B4"/>
    <mergeCell ref="J21:J22"/>
    <mergeCell ref="K21:M22"/>
    <mergeCell ref="J24:J25"/>
    <mergeCell ref="K24:M25"/>
    <mergeCell ref="I3:I4"/>
    <mergeCell ref="J3:J4"/>
    <mergeCell ref="K3:K4"/>
    <mergeCell ref="M3:M4"/>
    <mergeCell ref="J18:J19"/>
    <mergeCell ref="K18:M19"/>
    <mergeCell ref="L3:L4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1" workbookViewId="0">
      <selection activeCell="E46" sqref="E46"/>
    </sheetView>
  </sheetViews>
  <sheetFormatPr baseColWidth="10" defaultRowHeight="15" x14ac:dyDescent="0.25"/>
  <cols>
    <col min="6" max="6" width="14.5703125" bestFit="1" customWidth="1"/>
    <col min="8" max="8" width="10.42578125" bestFit="1" customWidth="1"/>
  </cols>
  <sheetData>
    <row r="1" spans="1:8" x14ac:dyDescent="0.25">
      <c r="C1" s="414" t="s">
        <v>383</v>
      </c>
      <c r="D1" s="414"/>
      <c r="E1" s="414"/>
      <c r="F1" s="414"/>
    </row>
    <row r="3" spans="1:8" x14ac:dyDescent="0.25">
      <c r="A3" s="397" t="s">
        <v>329</v>
      </c>
      <c r="B3" s="397" t="s">
        <v>0</v>
      </c>
      <c r="C3" s="397" t="s">
        <v>79</v>
      </c>
      <c r="D3" s="402"/>
      <c r="E3" s="397" t="s">
        <v>5</v>
      </c>
      <c r="F3" s="402"/>
      <c r="G3" s="397" t="s">
        <v>107</v>
      </c>
      <c r="H3" s="397" t="s">
        <v>9</v>
      </c>
    </row>
    <row r="4" spans="1:8" x14ac:dyDescent="0.25">
      <c r="A4" s="397"/>
      <c r="B4" s="397"/>
      <c r="C4" s="403"/>
      <c r="D4" s="404"/>
      <c r="E4" s="403"/>
      <c r="F4" s="404"/>
      <c r="G4" s="403"/>
      <c r="H4" s="403"/>
    </row>
    <row r="5" spans="1:8" x14ac:dyDescent="0.25">
      <c r="A5" s="220">
        <v>1</v>
      </c>
      <c r="B5" s="103" t="s">
        <v>382</v>
      </c>
      <c r="C5" s="405">
        <v>800</v>
      </c>
      <c r="D5" s="406"/>
      <c r="E5" s="407">
        <v>730</v>
      </c>
      <c r="F5" s="408"/>
      <c r="G5" s="15">
        <f t="shared" ref="G5:G10" si="0">C5*E5</f>
        <v>584000</v>
      </c>
      <c r="H5" s="198" t="s">
        <v>381</v>
      </c>
    </row>
    <row r="6" spans="1:8" x14ac:dyDescent="0.25">
      <c r="A6" s="220">
        <f>A5+1</f>
        <v>2</v>
      </c>
      <c r="B6" s="103" t="s">
        <v>108</v>
      </c>
      <c r="C6" s="405">
        <v>600</v>
      </c>
      <c r="D6" s="406"/>
      <c r="E6" s="407">
        <v>730</v>
      </c>
      <c r="F6" s="408"/>
      <c r="G6" s="15">
        <f t="shared" si="0"/>
        <v>438000</v>
      </c>
      <c r="H6" s="198" t="s">
        <v>381</v>
      </c>
    </row>
    <row r="7" spans="1:8" x14ac:dyDescent="0.25">
      <c r="A7" s="220">
        <f t="shared" ref="A7:A35" si="1">A6+1</f>
        <v>3</v>
      </c>
      <c r="B7" s="103" t="s">
        <v>384</v>
      </c>
      <c r="C7" s="405">
        <v>800</v>
      </c>
      <c r="D7" s="406"/>
      <c r="E7" s="407">
        <v>730</v>
      </c>
      <c r="F7" s="408"/>
      <c r="G7" s="15">
        <f t="shared" si="0"/>
        <v>584000</v>
      </c>
      <c r="H7" s="198" t="s">
        <v>381</v>
      </c>
    </row>
    <row r="8" spans="1:8" x14ac:dyDescent="0.25">
      <c r="A8" s="220">
        <f t="shared" si="1"/>
        <v>4</v>
      </c>
      <c r="B8" s="103" t="s">
        <v>386</v>
      </c>
      <c r="C8" s="405">
        <v>800</v>
      </c>
      <c r="D8" s="406"/>
      <c r="E8" s="407">
        <v>730</v>
      </c>
      <c r="F8" s="408"/>
      <c r="G8" s="15">
        <f t="shared" si="0"/>
        <v>584000</v>
      </c>
      <c r="H8" s="198" t="s">
        <v>385</v>
      </c>
    </row>
    <row r="9" spans="1:8" x14ac:dyDescent="0.25">
      <c r="A9" s="220">
        <f t="shared" si="1"/>
        <v>5</v>
      </c>
      <c r="B9" s="103" t="s">
        <v>102</v>
      </c>
      <c r="C9" s="405">
        <v>1000</v>
      </c>
      <c r="D9" s="406"/>
      <c r="E9" s="407">
        <v>730</v>
      </c>
      <c r="F9" s="408"/>
      <c r="G9" s="15">
        <f t="shared" si="0"/>
        <v>730000</v>
      </c>
      <c r="H9" s="198" t="s">
        <v>433</v>
      </c>
    </row>
    <row r="10" spans="1:8" x14ac:dyDescent="0.25">
      <c r="A10" s="220">
        <f t="shared" si="1"/>
        <v>6</v>
      </c>
      <c r="B10" s="103" t="s">
        <v>121</v>
      </c>
      <c r="C10" s="405">
        <v>1000</v>
      </c>
      <c r="D10" s="406"/>
      <c r="E10" s="407">
        <v>730</v>
      </c>
      <c r="F10" s="408"/>
      <c r="G10" s="15">
        <f t="shared" si="0"/>
        <v>730000</v>
      </c>
      <c r="H10" s="198" t="s">
        <v>433</v>
      </c>
    </row>
    <row r="11" spans="1:8" x14ac:dyDescent="0.25">
      <c r="A11" s="220">
        <f t="shared" si="1"/>
        <v>7</v>
      </c>
      <c r="B11" s="103"/>
      <c r="C11" s="405"/>
      <c r="D11" s="406"/>
      <c r="E11" s="407"/>
      <c r="F11" s="408"/>
      <c r="G11" s="15"/>
      <c r="H11" s="198"/>
    </row>
    <row r="12" spans="1:8" x14ac:dyDescent="0.25">
      <c r="A12" s="220">
        <f t="shared" si="1"/>
        <v>8</v>
      </c>
      <c r="B12" s="103"/>
      <c r="C12" s="405"/>
      <c r="D12" s="406"/>
      <c r="E12" s="407"/>
      <c r="F12" s="408"/>
      <c r="G12" s="15"/>
      <c r="H12" s="198"/>
    </row>
    <row r="13" spans="1:8" x14ac:dyDescent="0.25">
      <c r="A13" s="220">
        <f t="shared" si="1"/>
        <v>9</v>
      </c>
      <c r="B13" s="103"/>
      <c r="C13" s="405"/>
      <c r="D13" s="406"/>
      <c r="E13" s="407"/>
      <c r="F13" s="408"/>
      <c r="G13" s="15"/>
      <c r="H13" s="198"/>
    </row>
    <row r="14" spans="1:8" x14ac:dyDescent="0.25">
      <c r="A14" s="220">
        <f t="shared" si="1"/>
        <v>10</v>
      </c>
      <c r="B14" s="103"/>
      <c r="C14" s="405"/>
      <c r="D14" s="406"/>
      <c r="E14" s="407"/>
      <c r="F14" s="408"/>
      <c r="G14" s="15"/>
      <c r="H14" s="198"/>
    </row>
    <row r="15" spans="1:8" x14ac:dyDescent="0.25">
      <c r="A15" s="220">
        <f t="shared" si="1"/>
        <v>11</v>
      </c>
      <c r="B15" s="103"/>
      <c r="C15" s="405"/>
      <c r="D15" s="406"/>
      <c r="E15" s="407"/>
      <c r="F15" s="408"/>
      <c r="G15" s="15"/>
      <c r="H15" s="198"/>
    </row>
    <row r="16" spans="1:8" x14ac:dyDescent="0.25">
      <c r="A16" s="220">
        <f t="shared" si="1"/>
        <v>12</v>
      </c>
      <c r="B16" s="103"/>
      <c r="C16" s="405"/>
      <c r="D16" s="406"/>
      <c r="E16" s="407"/>
      <c r="F16" s="408"/>
      <c r="G16" s="15"/>
      <c r="H16" s="11"/>
    </row>
    <row r="17" spans="1:8" x14ac:dyDescent="0.25">
      <c r="A17" s="220">
        <f t="shared" si="1"/>
        <v>13</v>
      </c>
      <c r="B17" s="103"/>
      <c r="C17" s="405"/>
      <c r="D17" s="406"/>
      <c r="E17" s="407"/>
      <c r="F17" s="408"/>
      <c r="G17" s="15"/>
      <c r="H17" s="11"/>
    </row>
    <row r="18" spans="1:8" x14ac:dyDescent="0.25">
      <c r="A18" s="220">
        <f t="shared" si="1"/>
        <v>14</v>
      </c>
      <c r="B18" s="103"/>
      <c r="C18" s="405"/>
      <c r="D18" s="406"/>
      <c r="E18" s="407"/>
      <c r="F18" s="408"/>
      <c r="G18" s="15"/>
      <c r="H18" s="11"/>
    </row>
    <row r="19" spans="1:8" x14ac:dyDescent="0.25">
      <c r="A19" s="220">
        <f t="shared" si="1"/>
        <v>15</v>
      </c>
      <c r="B19" s="103"/>
      <c r="C19" s="405"/>
      <c r="D19" s="406"/>
      <c r="E19" s="407"/>
      <c r="F19" s="408"/>
      <c r="G19" s="15"/>
      <c r="H19" s="11"/>
    </row>
    <row r="20" spans="1:8" x14ac:dyDescent="0.25">
      <c r="A20" s="220">
        <f t="shared" si="1"/>
        <v>16</v>
      </c>
      <c r="B20" s="103"/>
      <c r="C20" s="405"/>
      <c r="D20" s="406"/>
      <c r="E20" s="407"/>
      <c r="F20" s="408"/>
      <c r="G20" s="15"/>
      <c r="H20" s="11"/>
    </row>
    <row r="21" spans="1:8" x14ac:dyDescent="0.25">
      <c r="A21" s="220">
        <f t="shared" si="1"/>
        <v>17</v>
      </c>
      <c r="B21" s="103"/>
      <c r="C21" s="405"/>
      <c r="D21" s="406"/>
      <c r="E21" s="407"/>
      <c r="F21" s="408"/>
      <c r="G21" s="15"/>
      <c r="H21" s="11"/>
    </row>
    <row r="22" spans="1:8" x14ac:dyDescent="0.25">
      <c r="A22" s="220">
        <f t="shared" si="1"/>
        <v>18</v>
      </c>
      <c r="B22" s="103"/>
      <c r="C22" s="405"/>
      <c r="D22" s="406"/>
      <c r="E22" s="407"/>
      <c r="F22" s="408"/>
      <c r="G22" s="15"/>
      <c r="H22" s="11"/>
    </row>
    <row r="23" spans="1:8" x14ac:dyDescent="0.25">
      <c r="A23" s="220">
        <f t="shared" si="1"/>
        <v>19</v>
      </c>
      <c r="B23" s="103"/>
      <c r="C23" s="405"/>
      <c r="D23" s="406"/>
      <c r="E23" s="407"/>
      <c r="F23" s="408"/>
      <c r="G23" s="15"/>
      <c r="H23" s="198"/>
    </row>
    <row r="24" spans="1:8" x14ac:dyDescent="0.25">
      <c r="A24" s="220">
        <f t="shared" si="1"/>
        <v>20</v>
      </c>
      <c r="B24" s="103"/>
      <c r="C24" s="405"/>
      <c r="D24" s="406"/>
      <c r="E24" s="407"/>
      <c r="F24" s="408"/>
      <c r="G24" s="15"/>
      <c r="H24" s="198"/>
    </row>
    <row r="25" spans="1:8" x14ac:dyDescent="0.25">
      <c r="A25" s="220">
        <f t="shared" si="1"/>
        <v>21</v>
      </c>
      <c r="B25" s="103"/>
      <c r="C25" s="405"/>
      <c r="D25" s="406"/>
      <c r="E25" s="407"/>
      <c r="F25" s="408"/>
      <c r="G25" s="15"/>
      <c r="H25" s="11"/>
    </row>
    <row r="26" spans="1:8" x14ac:dyDescent="0.25">
      <c r="A26" s="220">
        <f t="shared" si="1"/>
        <v>22</v>
      </c>
      <c r="B26" s="103"/>
      <c r="C26" s="405"/>
      <c r="D26" s="406"/>
      <c r="E26" s="407"/>
      <c r="F26" s="408"/>
      <c r="G26" s="15"/>
      <c r="H26" s="11"/>
    </row>
    <row r="27" spans="1:8" x14ac:dyDescent="0.25">
      <c r="A27" s="220">
        <f t="shared" si="1"/>
        <v>23</v>
      </c>
      <c r="B27" s="103"/>
      <c r="C27" s="405"/>
      <c r="D27" s="406"/>
      <c r="E27" s="407"/>
      <c r="F27" s="408"/>
      <c r="G27" s="15"/>
      <c r="H27" s="11"/>
    </row>
    <row r="28" spans="1:8" x14ac:dyDescent="0.25">
      <c r="A28" s="220">
        <f t="shared" si="1"/>
        <v>24</v>
      </c>
      <c r="B28" s="103"/>
      <c r="C28" s="405"/>
      <c r="D28" s="406"/>
      <c r="E28" s="407"/>
      <c r="F28" s="408"/>
      <c r="G28" s="15"/>
      <c r="H28" s="11"/>
    </row>
    <row r="29" spans="1:8" x14ac:dyDescent="0.25">
      <c r="A29" s="220">
        <f t="shared" si="1"/>
        <v>25</v>
      </c>
      <c r="B29" s="103"/>
      <c r="C29" s="405"/>
      <c r="D29" s="406"/>
      <c r="E29" s="407"/>
      <c r="F29" s="408"/>
      <c r="G29" s="15"/>
      <c r="H29" s="11"/>
    </row>
    <row r="30" spans="1:8" x14ac:dyDescent="0.25">
      <c r="A30" s="220">
        <f t="shared" si="1"/>
        <v>26</v>
      </c>
      <c r="B30" s="103"/>
      <c r="C30" s="405"/>
      <c r="D30" s="406"/>
      <c r="E30" s="407"/>
      <c r="F30" s="408"/>
      <c r="G30" s="15"/>
      <c r="H30" s="11"/>
    </row>
    <row r="31" spans="1:8" x14ac:dyDescent="0.25">
      <c r="A31" s="220">
        <f t="shared" si="1"/>
        <v>27</v>
      </c>
      <c r="B31" s="103"/>
      <c r="C31" s="405"/>
      <c r="D31" s="406"/>
      <c r="E31" s="407"/>
      <c r="F31" s="408"/>
      <c r="G31" s="15"/>
      <c r="H31" s="11"/>
    </row>
    <row r="32" spans="1:8" x14ac:dyDescent="0.25">
      <c r="A32" s="220">
        <f t="shared" si="1"/>
        <v>28</v>
      </c>
      <c r="B32" s="103"/>
      <c r="C32" s="405"/>
      <c r="D32" s="406"/>
      <c r="E32" s="407"/>
      <c r="F32" s="408"/>
      <c r="G32" s="15"/>
      <c r="H32" s="11"/>
    </row>
    <row r="33" spans="1:8" x14ac:dyDescent="0.25">
      <c r="A33" s="220">
        <f t="shared" si="1"/>
        <v>29</v>
      </c>
      <c r="B33" s="103"/>
      <c r="C33" s="405"/>
      <c r="D33" s="406"/>
      <c r="E33" s="407"/>
      <c r="F33" s="408"/>
      <c r="G33" s="15"/>
      <c r="H33" s="11"/>
    </row>
    <row r="34" spans="1:8" x14ac:dyDescent="0.25">
      <c r="A34" s="220">
        <f t="shared" si="1"/>
        <v>30</v>
      </c>
      <c r="B34" s="103"/>
      <c r="C34" s="405"/>
      <c r="D34" s="406"/>
      <c r="E34" s="407"/>
      <c r="F34" s="408"/>
      <c r="G34" s="15"/>
      <c r="H34" s="11"/>
    </row>
    <row r="35" spans="1:8" x14ac:dyDescent="0.25">
      <c r="A35" s="220">
        <f t="shared" si="1"/>
        <v>31</v>
      </c>
      <c r="B35" s="103"/>
      <c r="C35" s="405"/>
      <c r="D35" s="406"/>
      <c r="E35" s="407"/>
      <c r="F35" s="408"/>
      <c r="G35" s="15"/>
      <c r="H35" s="11"/>
    </row>
    <row r="36" spans="1:8" x14ac:dyDescent="0.25">
      <c r="A36" s="10"/>
      <c r="B36" s="103"/>
      <c r="C36" s="405">
        <f>SUM(C5:D34)</f>
        <v>5000</v>
      </c>
      <c r="D36" s="406"/>
      <c r="E36" s="218"/>
      <c r="F36" s="219"/>
      <c r="G36" s="126"/>
      <c r="H36" s="176"/>
    </row>
    <row r="38" spans="1:8" x14ac:dyDescent="0.25">
      <c r="E38" s="413" t="s">
        <v>111</v>
      </c>
      <c r="F38" s="400">
        <f>SUM(G5:G34)</f>
        <v>3650000</v>
      </c>
    </row>
    <row r="39" spans="1:8" x14ac:dyDescent="0.25">
      <c r="E39" s="413"/>
      <c r="F39" s="401"/>
    </row>
    <row r="41" spans="1:8" x14ac:dyDescent="0.25">
      <c r="E41" s="413" t="s">
        <v>7</v>
      </c>
      <c r="F41" s="400">
        <v>3650000</v>
      </c>
    </row>
    <row r="42" spans="1:8" x14ac:dyDescent="0.25">
      <c r="E42" s="413"/>
      <c r="F42" s="401"/>
    </row>
    <row r="44" spans="1:8" x14ac:dyDescent="0.25">
      <c r="E44" s="413" t="s">
        <v>71</v>
      </c>
      <c r="F44" s="400">
        <f>F38-F41</f>
        <v>0</v>
      </c>
    </row>
    <row r="45" spans="1:8" x14ac:dyDescent="0.25">
      <c r="E45" s="413"/>
      <c r="F45" s="401"/>
    </row>
  </sheetData>
  <mergeCells count="76">
    <mergeCell ref="E41:E42"/>
    <mergeCell ref="F41:F42"/>
    <mergeCell ref="E44:E45"/>
    <mergeCell ref="F44:F45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:F1"/>
    <mergeCell ref="A3:A4"/>
    <mergeCell ref="B3:B4"/>
    <mergeCell ref="C3:D4"/>
    <mergeCell ref="E3:F4"/>
    <mergeCell ref="H3:H4"/>
    <mergeCell ref="C5:D5"/>
    <mergeCell ref="E5:F5"/>
    <mergeCell ref="C6:D6"/>
    <mergeCell ref="E6:F6"/>
    <mergeCell ref="G3:G4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E38:E39"/>
    <mergeCell ref="F38:F39"/>
    <mergeCell ref="C34:D34"/>
    <mergeCell ref="E34:F34"/>
    <mergeCell ref="C35:D35"/>
    <mergeCell ref="E35:F35"/>
    <mergeCell ref="C36:D36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3"/>
  <sheetViews>
    <sheetView topLeftCell="A7" workbookViewId="0">
      <selection activeCell="C3" sqref="C3:E4"/>
    </sheetView>
  </sheetViews>
  <sheetFormatPr baseColWidth="10" defaultRowHeight="15" x14ac:dyDescent="0.25"/>
  <cols>
    <col min="3" max="3" width="17.42578125" bestFit="1" customWidth="1"/>
    <col min="4" max="4" width="20.5703125" bestFit="1" customWidth="1"/>
  </cols>
  <sheetData>
    <row r="3" spans="3:5" x14ac:dyDescent="0.25">
      <c r="C3" s="395" t="s">
        <v>9</v>
      </c>
      <c r="D3" s="395" t="s">
        <v>105</v>
      </c>
      <c r="E3" s="395" t="s">
        <v>57</v>
      </c>
    </row>
    <row r="4" spans="3:5" x14ac:dyDescent="0.25">
      <c r="C4" s="396"/>
      <c r="D4" s="396"/>
      <c r="E4" s="396"/>
    </row>
    <row r="5" spans="3:5" x14ac:dyDescent="0.25">
      <c r="C5" s="46">
        <v>45144</v>
      </c>
      <c r="D5" s="20">
        <v>10000000</v>
      </c>
    </row>
    <row r="6" spans="3:5" x14ac:dyDescent="0.25">
      <c r="C6" s="46">
        <v>45143</v>
      </c>
      <c r="D6" s="20">
        <v>70000000</v>
      </c>
    </row>
    <row r="7" spans="3:5" x14ac:dyDescent="0.25">
      <c r="C7" s="46">
        <v>45145</v>
      </c>
      <c r="D7" s="20">
        <v>80000000</v>
      </c>
    </row>
    <row r="8" spans="3:5" x14ac:dyDescent="0.25">
      <c r="C8" s="46">
        <v>45146</v>
      </c>
      <c r="D8" s="20">
        <v>112000000</v>
      </c>
    </row>
    <row r="9" spans="3:5" x14ac:dyDescent="0.25">
      <c r="C9" s="46">
        <v>45147</v>
      </c>
      <c r="D9" s="20">
        <v>19500000</v>
      </c>
    </row>
    <row r="10" spans="3:5" x14ac:dyDescent="0.25">
      <c r="C10" s="46">
        <v>45152</v>
      </c>
      <c r="D10" s="20">
        <v>17000000</v>
      </c>
    </row>
    <row r="11" spans="3:5" x14ac:dyDescent="0.25">
      <c r="C11" s="46">
        <v>45153</v>
      </c>
      <c r="D11" s="20">
        <v>30756000</v>
      </c>
    </row>
    <row r="12" spans="3:5" x14ac:dyDescent="0.25">
      <c r="C12" s="46">
        <v>45153</v>
      </c>
      <c r="D12" s="20">
        <v>15000000</v>
      </c>
    </row>
    <row r="13" spans="3:5" x14ac:dyDescent="0.25">
      <c r="C13" s="46">
        <v>45154</v>
      </c>
      <c r="D13" s="20">
        <v>7244000</v>
      </c>
    </row>
    <row r="14" spans="3:5" x14ac:dyDescent="0.25">
      <c r="C14" s="46">
        <v>45156</v>
      </c>
      <c r="D14" s="20">
        <v>100000000</v>
      </c>
    </row>
    <row r="15" spans="3:5" x14ac:dyDescent="0.25">
      <c r="D15" s="20">
        <v>18800000</v>
      </c>
    </row>
    <row r="16" spans="3:5" x14ac:dyDescent="0.25">
      <c r="D16" s="20">
        <v>10000000</v>
      </c>
    </row>
    <row r="17" spans="3:5" x14ac:dyDescent="0.25">
      <c r="D17" s="20">
        <v>1340000</v>
      </c>
    </row>
    <row r="18" spans="3:5" x14ac:dyDescent="0.25">
      <c r="C18" s="46">
        <v>45159</v>
      </c>
      <c r="D18" s="20">
        <v>30000000</v>
      </c>
    </row>
    <row r="19" spans="3:5" x14ac:dyDescent="0.25">
      <c r="C19" s="46">
        <v>45169</v>
      </c>
      <c r="D19" s="20">
        <v>150000000</v>
      </c>
      <c r="E19" s="59" t="s">
        <v>58</v>
      </c>
    </row>
    <row r="20" spans="3:5" x14ac:dyDescent="0.25">
      <c r="C20" s="46">
        <v>45169</v>
      </c>
      <c r="D20" s="20">
        <v>39430000</v>
      </c>
      <c r="E20" s="59" t="s">
        <v>152</v>
      </c>
    </row>
    <row r="22" spans="3:5" ht="15" customHeight="1" x14ac:dyDescent="0.25">
      <c r="C22" s="395" t="s">
        <v>28</v>
      </c>
      <c r="D22" s="529">
        <f>D5+D6+D7+D8+D9+D10+D11+D12+D13+D14+D15+D16+D17+D18-D5-D17+D20+D19</f>
        <v>699730000</v>
      </c>
    </row>
    <row r="23" spans="3:5" x14ac:dyDescent="0.25">
      <c r="C23" s="396"/>
      <c r="D23" s="396"/>
    </row>
  </sheetData>
  <mergeCells count="5">
    <mergeCell ref="C3:C4"/>
    <mergeCell ref="D3:D4"/>
    <mergeCell ref="C22:C23"/>
    <mergeCell ref="D22:D23"/>
    <mergeCell ref="E3:E4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zoomScaleNormal="100" workbookViewId="0">
      <selection activeCell="C23" sqref="C23"/>
    </sheetView>
  </sheetViews>
  <sheetFormatPr baseColWidth="10" defaultRowHeight="15" x14ac:dyDescent="0.25"/>
  <cols>
    <col min="3" max="3" width="29.28515625" bestFit="1" customWidth="1"/>
    <col min="5" max="5" width="15.28515625" bestFit="1" customWidth="1"/>
    <col min="6" max="6" width="13" bestFit="1" customWidth="1"/>
    <col min="7" max="8" width="20.5703125" bestFit="1" customWidth="1"/>
    <col min="9" max="9" width="19" bestFit="1" customWidth="1"/>
    <col min="10" max="10" width="14.85546875" bestFit="1" customWidth="1"/>
    <col min="11" max="11" width="13.85546875" customWidth="1"/>
    <col min="14" max="14" width="14.85546875" bestFit="1" customWidth="1"/>
    <col min="15" max="15" width="13.5703125" bestFit="1" customWidth="1"/>
  </cols>
  <sheetData>
    <row r="3" spans="1:14" ht="15" customHeight="1" x14ac:dyDescent="0.25">
      <c r="A3" s="395" t="s">
        <v>329</v>
      </c>
      <c r="B3" s="395" t="s">
        <v>9</v>
      </c>
      <c r="C3" s="395" t="s">
        <v>0</v>
      </c>
      <c r="D3" s="395" t="s">
        <v>1</v>
      </c>
      <c r="E3" s="395" t="s">
        <v>2</v>
      </c>
      <c r="F3" s="395" t="s">
        <v>3</v>
      </c>
      <c r="G3" s="395" t="s">
        <v>5</v>
      </c>
      <c r="H3" s="395" t="s">
        <v>4</v>
      </c>
      <c r="I3" s="395" t="s">
        <v>6</v>
      </c>
      <c r="J3" s="395" t="s">
        <v>7</v>
      </c>
      <c r="K3" s="395" t="s">
        <v>71</v>
      </c>
      <c r="L3" s="395" t="s">
        <v>9</v>
      </c>
      <c r="M3" s="395" t="s">
        <v>33</v>
      </c>
      <c r="N3" s="395" t="s">
        <v>7</v>
      </c>
    </row>
    <row r="4" spans="1:14" ht="15" customHeight="1" x14ac:dyDescent="0.25">
      <c r="A4" s="396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1:14" ht="16.5" x14ac:dyDescent="0.3">
      <c r="A5" s="241">
        <v>1</v>
      </c>
      <c r="B5" s="11">
        <v>45557</v>
      </c>
      <c r="C5" s="242" t="s">
        <v>738</v>
      </c>
      <c r="D5" s="159" t="s">
        <v>27</v>
      </c>
      <c r="E5" s="4">
        <v>45000</v>
      </c>
      <c r="F5" s="4">
        <v>100</v>
      </c>
      <c r="G5" s="5">
        <v>605</v>
      </c>
      <c r="H5" s="4">
        <f t="shared" ref="H5:H6" si="0">E5-F5</f>
        <v>44900</v>
      </c>
      <c r="I5" s="5">
        <f>G5*H5</f>
        <v>27164500</v>
      </c>
      <c r="J5" s="5"/>
      <c r="K5" s="5">
        <f>I5-J5</f>
        <v>27164500</v>
      </c>
      <c r="L5" s="67"/>
      <c r="M5" s="52"/>
      <c r="N5" s="15"/>
    </row>
    <row r="6" spans="1:14" ht="16.5" x14ac:dyDescent="0.3">
      <c r="A6" s="241">
        <f t="shared" ref="A6:A9" si="1">A5+1</f>
        <v>2</v>
      </c>
      <c r="B6" s="11">
        <v>45558</v>
      </c>
      <c r="C6" s="242" t="s">
        <v>777</v>
      </c>
      <c r="D6" s="6" t="s">
        <v>25</v>
      </c>
      <c r="E6" s="4">
        <v>45000</v>
      </c>
      <c r="F6" s="4">
        <v>220</v>
      </c>
      <c r="G6" s="5">
        <v>665</v>
      </c>
      <c r="H6" s="4">
        <f t="shared" si="0"/>
        <v>44780</v>
      </c>
      <c r="I6" s="5">
        <f>G6*H6</f>
        <v>29778700</v>
      </c>
      <c r="J6" s="5"/>
      <c r="K6" s="5">
        <f>I6-J6</f>
        <v>29778700</v>
      </c>
      <c r="L6" s="67"/>
      <c r="M6" s="52"/>
      <c r="N6" s="15"/>
    </row>
    <row r="7" spans="1:14" ht="16.5" x14ac:dyDescent="0.3">
      <c r="A7" s="241">
        <f t="shared" si="1"/>
        <v>3</v>
      </c>
      <c r="B7" s="10"/>
      <c r="C7" s="242"/>
      <c r="D7" s="6"/>
      <c r="E7" s="4"/>
      <c r="F7" s="4"/>
      <c r="G7" s="5"/>
      <c r="H7" s="4"/>
      <c r="I7" s="5"/>
      <c r="J7" s="5"/>
      <c r="K7" s="5"/>
      <c r="L7" s="67"/>
      <c r="M7" s="52"/>
      <c r="N7" s="15"/>
    </row>
    <row r="8" spans="1:14" ht="16.5" x14ac:dyDescent="0.3">
      <c r="A8" s="241">
        <f t="shared" si="1"/>
        <v>4</v>
      </c>
      <c r="B8" s="10"/>
      <c r="C8" s="242"/>
      <c r="D8" s="6"/>
      <c r="E8" s="4"/>
      <c r="F8" s="4"/>
      <c r="G8" s="5"/>
      <c r="H8" s="4"/>
      <c r="I8" s="5"/>
      <c r="J8" s="5"/>
      <c r="K8" s="5"/>
      <c r="L8" s="67"/>
      <c r="M8" s="52"/>
      <c r="N8" s="15"/>
    </row>
    <row r="9" spans="1:14" ht="16.5" x14ac:dyDescent="0.3">
      <c r="A9" s="241">
        <f t="shared" si="1"/>
        <v>5</v>
      </c>
      <c r="B9" s="10"/>
      <c r="C9" s="242"/>
      <c r="D9" s="159"/>
      <c r="E9" s="4"/>
      <c r="F9" s="4"/>
      <c r="G9" s="5"/>
      <c r="H9" s="4"/>
      <c r="I9" s="5"/>
      <c r="J9" s="5"/>
      <c r="K9" s="5"/>
      <c r="L9" s="67"/>
      <c r="M9" s="52"/>
      <c r="N9" s="15"/>
    </row>
    <row r="10" spans="1:14" ht="16.5" x14ac:dyDescent="0.3">
      <c r="C10" s="161"/>
      <c r="D10" s="162"/>
      <c r="E10" s="163"/>
      <c r="F10" s="163"/>
      <c r="G10" s="164"/>
      <c r="H10" s="163"/>
      <c r="I10" s="143"/>
      <c r="J10" s="143"/>
      <c r="K10" s="143"/>
      <c r="L10" s="14"/>
      <c r="M10" s="14"/>
      <c r="N10" s="126"/>
    </row>
    <row r="11" spans="1:14" x14ac:dyDescent="0.25">
      <c r="I11" s="492" t="s">
        <v>55</v>
      </c>
      <c r="J11" s="398">
        <f>SUM(I5:I9)</f>
        <v>56943200</v>
      </c>
      <c r="K11" s="398"/>
      <c r="L11" s="398"/>
    </row>
    <row r="12" spans="1:14" x14ac:dyDescent="0.25">
      <c r="I12" s="492"/>
      <c r="J12" s="398"/>
      <c r="K12" s="398"/>
      <c r="L12" s="398"/>
    </row>
    <row r="14" spans="1:14" x14ac:dyDescent="0.25">
      <c r="I14" s="492" t="s">
        <v>66</v>
      </c>
      <c r="J14" s="398">
        <f>SUM(J5:J9)</f>
        <v>0</v>
      </c>
      <c r="K14" s="398"/>
      <c r="L14" s="398" t="e">
        <f>#REF!+L5</f>
        <v>#REF!</v>
      </c>
    </row>
    <row r="15" spans="1:14" x14ac:dyDescent="0.25">
      <c r="I15" s="492"/>
      <c r="J15" s="398"/>
      <c r="K15" s="398"/>
      <c r="L15" s="398"/>
    </row>
    <row r="17" spans="9:12" x14ac:dyDescent="0.25">
      <c r="I17" s="492" t="s">
        <v>71</v>
      </c>
      <c r="J17" s="398">
        <f>J11-J14</f>
        <v>56943200</v>
      </c>
      <c r="K17" s="398"/>
      <c r="L17" s="398" t="e">
        <f>J11-L14</f>
        <v>#REF!</v>
      </c>
    </row>
    <row r="18" spans="9:12" x14ac:dyDescent="0.25">
      <c r="I18" s="492"/>
      <c r="J18" s="398"/>
      <c r="K18" s="398"/>
      <c r="L18" s="398"/>
    </row>
  </sheetData>
  <mergeCells count="20">
    <mergeCell ref="N3:N4"/>
    <mergeCell ref="K3:K4"/>
    <mergeCell ref="M3:M4"/>
    <mergeCell ref="G3:G4"/>
    <mergeCell ref="C3:C4"/>
    <mergeCell ref="D3:D4"/>
    <mergeCell ref="E3:E4"/>
    <mergeCell ref="F3:F4"/>
    <mergeCell ref="A3:A4"/>
    <mergeCell ref="B3:B4"/>
    <mergeCell ref="I14:I15"/>
    <mergeCell ref="J14:L15"/>
    <mergeCell ref="I17:I18"/>
    <mergeCell ref="J17:L18"/>
    <mergeCell ref="H3:H4"/>
    <mergeCell ref="I3:I4"/>
    <mergeCell ref="J3:J4"/>
    <mergeCell ref="L3:L4"/>
    <mergeCell ref="I11:I12"/>
    <mergeCell ref="J11:L12"/>
  </mergeCells>
  <pageMargins left="0.7" right="0.7" top="0.75" bottom="0.75" header="0.3" footer="0.3"/>
  <pageSetup paperSize="9" scale="5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P4" sqref="P4:Q5"/>
    </sheetView>
  </sheetViews>
  <sheetFormatPr baseColWidth="10" defaultRowHeight="15" x14ac:dyDescent="0.25"/>
  <cols>
    <col min="3" max="3" width="19" customWidth="1"/>
  </cols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368">
        <v>1</v>
      </c>
      <c r="B3" s="521" t="s">
        <v>757</v>
      </c>
      <c r="C3" s="522"/>
      <c r="D3" s="481" t="s">
        <v>706</v>
      </c>
      <c r="E3" s="472"/>
      <c r="F3" s="482">
        <v>45000</v>
      </c>
      <c r="G3" s="483"/>
      <c r="H3" s="484">
        <v>45000</v>
      </c>
      <c r="I3" s="472"/>
      <c r="J3" s="486"/>
      <c r="K3" s="483"/>
      <c r="L3" s="481"/>
      <c r="M3" s="472"/>
      <c r="N3" s="482">
        <f>F3-J3</f>
        <v>45000</v>
      </c>
      <c r="O3" s="483"/>
      <c r="P3" s="484">
        <f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368">
        <f>A3+1</f>
        <v>2</v>
      </c>
      <c r="B4" s="486" t="s">
        <v>758</v>
      </c>
      <c r="C4" s="483"/>
      <c r="D4" s="481" t="s">
        <v>702</v>
      </c>
      <c r="E4" s="472"/>
      <c r="F4" s="482">
        <v>45000</v>
      </c>
      <c r="G4" s="483"/>
      <c r="H4" s="484">
        <v>45000</v>
      </c>
      <c r="I4" s="472"/>
      <c r="J4" s="486"/>
      <c r="K4" s="483"/>
      <c r="L4" s="481"/>
      <c r="M4" s="472"/>
      <c r="N4" s="482">
        <f t="shared" ref="N4" si="0">F4-J4</f>
        <v>45000</v>
      </c>
      <c r="O4" s="483"/>
      <c r="P4" s="484">
        <f t="shared" ref="P4" si="1">H4-L4</f>
        <v>45000</v>
      </c>
      <c r="Q4" s="472"/>
      <c r="R4" s="15"/>
      <c r="S4" s="485"/>
      <c r="T4" s="483"/>
      <c r="U4" s="471"/>
      <c r="V4" s="472"/>
    </row>
    <row r="5" spans="1:22" x14ac:dyDescent="0.25">
      <c r="A5" s="368">
        <f t="shared" ref="A5:A20" si="2">A4+1</f>
        <v>3</v>
      </c>
      <c r="B5" s="486" t="s">
        <v>765</v>
      </c>
      <c r="C5" s="483"/>
      <c r="D5" s="481" t="s">
        <v>703</v>
      </c>
      <c r="E5" s="472"/>
      <c r="F5" s="482">
        <v>45000</v>
      </c>
      <c r="G5" s="483"/>
      <c r="H5" s="484">
        <v>45000</v>
      </c>
      <c r="I5" s="472"/>
      <c r="J5" s="486"/>
      <c r="K5" s="483"/>
      <c r="L5" s="481"/>
      <c r="M5" s="472"/>
      <c r="N5" s="482">
        <f t="shared" ref="N5" si="3">F5-J5</f>
        <v>45000</v>
      </c>
      <c r="O5" s="483"/>
      <c r="P5" s="484">
        <f t="shared" ref="P5" si="4">H5-L5</f>
        <v>45000</v>
      </c>
      <c r="Q5" s="472"/>
      <c r="R5" s="15"/>
      <c r="S5" s="485"/>
      <c r="T5" s="483"/>
      <c r="U5" s="471"/>
      <c r="V5" s="472"/>
    </row>
    <row r="6" spans="1:22" x14ac:dyDescent="0.25">
      <c r="A6" s="368">
        <f t="shared" si="2"/>
        <v>4</v>
      </c>
      <c r="B6" s="486"/>
      <c r="C6" s="483"/>
      <c r="D6" s="481"/>
      <c r="E6" s="472"/>
      <c r="F6" s="482"/>
      <c r="G6" s="483"/>
      <c r="H6" s="484"/>
      <c r="I6" s="472"/>
      <c r="J6" s="486"/>
      <c r="K6" s="483"/>
      <c r="L6" s="481"/>
      <c r="M6" s="472"/>
      <c r="N6" s="482"/>
      <c r="O6" s="483"/>
      <c r="P6" s="484"/>
      <c r="Q6" s="472"/>
      <c r="R6" s="15"/>
      <c r="S6" s="485"/>
      <c r="T6" s="483"/>
      <c r="U6" s="471"/>
      <c r="V6" s="472"/>
    </row>
    <row r="7" spans="1:22" x14ac:dyDescent="0.25">
      <c r="A7" s="368">
        <f t="shared" si="2"/>
        <v>5</v>
      </c>
      <c r="B7" s="486"/>
      <c r="C7" s="483"/>
      <c r="D7" s="481"/>
      <c r="E7" s="472"/>
      <c r="F7" s="482"/>
      <c r="G7" s="483"/>
      <c r="H7" s="484"/>
      <c r="I7" s="472"/>
      <c r="J7" s="486"/>
      <c r="K7" s="483"/>
      <c r="L7" s="481"/>
      <c r="M7" s="472"/>
      <c r="N7" s="482"/>
      <c r="O7" s="483"/>
      <c r="P7" s="484"/>
      <c r="Q7" s="472"/>
      <c r="R7" s="15"/>
      <c r="S7" s="485"/>
      <c r="T7" s="483"/>
      <c r="U7" s="471"/>
      <c r="V7" s="472"/>
    </row>
    <row r="8" spans="1:22" x14ac:dyDescent="0.25">
      <c r="A8" s="368">
        <f t="shared" si="2"/>
        <v>6</v>
      </c>
      <c r="B8" s="486"/>
      <c r="C8" s="483"/>
      <c r="D8" s="481"/>
      <c r="E8" s="472"/>
      <c r="F8" s="482"/>
      <c r="G8" s="483"/>
      <c r="H8" s="484"/>
      <c r="I8" s="472"/>
      <c r="J8" s="486"/>
      <c r="K8" s="483"/>
      <c r="L8" s="481"/>
      <c r="M8" s="472"/>
      <c r="N8" s="482"/>
      <c r="O8" s="483"/>
      <c r="P8" s="484"/>
      <c r="Q8" s="472"/>
      <c r="R8" s="15"/>
      <c r="S8" s="485"/>
      <c r="T8" s="483"/>
      <c r="U8" s="471"/>
      <c r="V8" s="472"/>
    </row>
    <row r="9" spans="1:22" x14ac:dyDescent="0.25">
      <c r="A9" s="368">
        <f t="shared" si="2"/>
        <v>7</v>
      </c>
      <c r="B9" s="486"/>
      <c r="C9" s="483"/>
      <c r="D9" s="481"/>
      <c r="E9" s="472"/>
      <c r="F9" s="482"/>
      <c r="G9" s="483"/>
      <c r="H9" s="484"/>
      <c r="I9" s="472"/>
      <c r="J9" s="486"/>
      <c r="K9" s="483"/>
      <c r="L9" s="481"/>
      <c r="M9" s="472"/>
      <c r="N9" s="482"/>
      <c r="O9" s="483"/>
      <c r="P9" s="484"/>
      <c r="Q9" s="472"/>
      <c r="R9" s="15"/>
      <c r="S9" s="485"/>
      <c r="T9" s="483"/>
      <c r="U9" s="471"/>
      <c r="V9" s="472"/>
    </row>
    <row r="10" spans="1:22" x14ac:dyDescent="0.25">
      <c r="A10" s="368">
        <f t="shared" si="2"/>
        <v>8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/>
      <c r="Q10" s="472"/>
      <c r="R10" s="15"/>
      <c r="S10" s="485"/>
      <c r="T10" s="483"/>
      <c r="U10" s="471"/>
      <c r="V10" s="472"/>
    </row>
    <row r="11" spans="1:22" x14ac:dyDescent="0.25">
      <c r="A11" s="368">
        <f t="shared" si="2"/>
        <v>9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368">
        <f t="shared" si="2"/>
        <v>10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368">
        <f t="shared" si="2"/>
        <v>11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368">
        <f t="shared" si="2"/>
        <v>12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368">
        <f t="shared" si="2"/>
        <v>13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368">
        <f t="shared" si="2"/>
        <v>14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368">
        <f t="shared" si="2"/>
        <v>15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368">
        <f t="shared" si="2"/>
        <v>16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368">
        <f t="shared" si="2"/>
        <v>17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368">
        <f t="shared" si="2"/>
        <v>18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</sheetData>
  <mergeCells count="192">
    <mergeCell ref="U20:V20"/>
    <mergeCell ref="N19:O19"/>
    <mergeCell ref="P19:Q19"/>
    <mergeCell ref="S19:T19"/>
    <mergeCell ref="U19:V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N20:O20"/>
    <mergeCell ref="P20:Q20"/>
    <mergeCell ref="S20:T20"/>
    <mergeCell ref="U17:V17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18:V18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U15:V15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6:V16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3:V13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1:V11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2:V12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9:V9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7:V7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8:V8"/>
    <mergeCell ref="B7:C7"/>
    <mergeCell ref="D7:E7"/>
    <mergeCell ref="F7:G7"/>
    <mergeCell ref="H7:I7"/>
    <mergeCell ref="J7:K7"/>
    <mergeCell ref="L7:M7"/>
    <mergeCell ref="N7:O7"/>
    <mergeCell ref="P7:Q7"/>
    <mergeCell ref="S7:T7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</mergeCells>
  <pageMargins left="0.7" right="0.7" top="0.75" bottom="0.75" header="0.3" footer="0.3"/>
  <pageSetup scale="4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E18" workbookViewId="0">
      <selection activeCell="O17" sqref="O17"/>
    </sheetView>
  </sheetViews>
  <sheetFormatPr baseColWidth="10" defaultRowHeight="15" x14ac:dyDescent="0.25"/>
  <cols>
    <col min="2" max="2" width="10.7109375" bestFit="1" customWidth="1"/>
    <col min="3" max="3" width="23.7109375" bestFit="1" customWidth="1"/>
    <col min="4" max="4" width="9.28515625" bestFit="1" customWidth="1"/>
    <col min="6" max="6" width="13" bestFit="1" customWidth="1"/>
    <col min="7" max="7" width="20" bestFit="1" customWidth="1"/>
    <col min="9" max="9" width="13.85546875" bestFit="1" customWidth="1"/>
    <col min="10" max="10" width="30.28515625" bestFit="1" customWidth="1"/>
    <col min="11" max="11" width="15.28515625" bestFit="1" customWidth="1"/>
    <col min="12" max="12" width="15.5703125" bestFit="1" customWidth="1"/>
    <col min="13" max="13" width="14.85546875" bestFit="1" customWidth="1"/>
    <col min="14" max="14" width="10.71093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26">
        <v>1</v>
      </c>
      <c r="B2" s="11">
        <v>45510</v>
      </c>
      <c r="C2" s="10" t="s">
        <v>557</v>
      </c>
      <c r="D2" s="91" t="s">
        <v>25</v>
      </c>
      <c r="E2" s="41">
        <v>45000</v>
      </c>
      <c r="F2" s="41">
        <v>100</v>
      </c>
      <c r="G2" s="41">
        <f>E2-F2</f>
        <v>44900</v>
      </c>
      <c r="H2" s="15">
        <v>680</v>
      </c>
      <c r="I2" s="15">
        <f>G2*H2</f>
        <v>30532000</v>
      </c>
      <c r="J2" s="327" t="s">
        <v>245</v>
      </c>
      <c r="K2" s="140"/>
      <c r="L2" s="41" t="s">
        <v>572</v>
      </c>
      <c r="M2" s="15">
        <v>233969600</v>
      </c>
      <c r="N2" s="11">
        <v>45510</v>
      </c>
      <c r="O2" s="10"/>
    </row>
    <row r="3" spans="1:15" x14ac:dyDescent="0.25">
      <c r="A3" s="326">
        <f>A2+1</f>
        <v>2</v>
      </c>
      <c r="B3" s="11">
        <v>45510</v>
      </c>
      <c r="C3" s="10" t="s">
        <v>558</v>
      </c>
      <c r="D3" s="91" t="s">
        <v>25</v>
      </c>
      <c r="E3" s="41">
        <v>45000</v>
      </c>
      <c r="F3" s="41">
        <v>100</v>
      </c>
      <c r="G3" s="41">
        <f t="shared" ref="G3:G28" si="0">E3-F3</f>
        <v>44900</v>
      </c>
      <c r="H3" s="15">
        <v>680</v>
      </c>
      <c r="I3" s="15">
        <f t="shared" ref="I3:I28" si="1">G3*H3</f>
        <v>30532000</v>
      </c>
      <c r="J3" s="327" t="s">
        <v>245</v>
      </c>
      <c r="K3" s="140"/>
      <c r="L3" s="41" t="s">
        <v>573</v>
      </c>
      <c r="M3" s="15">
        <v>34350000</v>
      </c>
      <c r="N3" s="11">
        <v>45511</v>
      </c>
      <c r="O3" s="10"/>
    </row>
    <row r="4" spans="1:15" x14ac:dyDescent="0.25">
      <c r="A4" s="326">
        <f t="shared" ref="A4:A28" si="2">A3+1</f>
        <v>3</v>
      </c>
      <c r="B4" s="11">
        <v>45510</v>
      </c>
      <c r="C4" s="10" t="s">
        <v>559</v>
      </c>
      <c r="D4" s="91" t="s">
        <v>25</v>
      </c>
      <c r="E4" s="41">
        <v>45000</v>
      </c>
      <c r="F4" s="41">
        <v>100</v>
      </c>
      <c r="G4" s="41">
        <f t="shared" si="0"/>
        <v>44900</v>
      </c>
      <c r="H4" s="15">
        <v>680</v>
      </c>
      <c r="I4" s="15">
        <f t="shared" si="1"/>
        <v>30532000</v>
      </c>
      <c r="J4" s="327" t="s">
        <v>245</v>
      </c>
      <c r="K4" s="140"/>
      <c r="L4" s="41" t="s">
        <v>574</v>
      </c>
      <c r="M4" s="15">
        <v>31000000</v>
      </c>
      <c r="N4" s="11">
        <v>45512</v>
      </c>
      <c r="O4" s="10"/>
    </row>
    <row r="5" spans="1:15" x14ac:dyDescent="0.25">
      <c r="A5" s="326">
        <f t="shared" si="2"/>
        <v>4</v>
      </c>
      <c r="B5" s="11">
        <v>45510</v>
      </c>
      <c r="C5" s="10" t="s">
        <v>560</v>
      </c>
      <c r="D5" s="91" t="s">
        <v>25</v>
      </c>
      <c r="E5" s="41">
        <v>45000</v>
      </c>
      <c r="F5" s="41">
        <v>100</v>
      </c>
      <c r="G5" s="41">
        <f t="shared" si="0"/>
        <v>44900</v>
      </c>
      <c r="H5" s="15">
        <v>680</v>
      </c>
      <c r="I5" s="15">
        <f t="shared" si="1"/>
        <v>30532000</v>
      </c>
      <c r="J5" s="327" t="s">
        <v>245</v>
      </c>
      <c r="K5" s="140"/>
      <c r="L5" s="41" t="s">
        <v>575</v>
      </c>
      <c r="M5" s="15">
        <v>34000000</v>
      </c>
      <c r="N5" s="11">
        <v>45513</v>
      </c>
      <c r="O5" s="10"/>
    </row>
    <row r="6" spans="1:15" x14ac:dyDescent="0.25">
      <c r="A6" s="326">
        <f t="shared" si="2"/>
        <v>5</v>
      </c>
      <c r="B6" s="11">
        <v>45510</v>
      </c>
      <c r="C6" s="10" t="s">
        <v>561</v>
      </c>
      <c r="D6" s="91" t="s">
        <v>25</v>
      </c>
      <c r="E6" s="41">
        <v>45000</v>
      </c>
      <c r="F6" s="41">
        <v>100</v>
      </c>
      <c r="G6" s="41">
        <f t="shared" si="0"/>
        <v>44900</v>
      </c>
      <c r="H6" s="15">
        <v>680</v>
      </c>
      <c r="I6" s="15">
        <f t="shared" si="1"/>
        <v>30532000</v>
      </c>
      <c r="J6" s="327" t="s">
        <v>245</v>
      </c>
      <c r="K6" s="140"/>
      <c r="L6" s="326" t="s">
        <v>576</v>
      </c>
      <c r="M6" s="15">
        <v>40250000</v>
      </c>
      <c r="N6" s="247">
        <v>45517</v>
      </c>
      <c r="O6" s="10"/>
    </row>
    <row r="7" spans="1:15" x14ac:dyDescent="0.25">
      <c r="A7" s="326">
        <f t="shared" si="2"/>
        <v>6</v>
      </c>
      <c r="B7" s="11">
        <v>45510</v>
      </c>
      <c r="C7" s="10" t="s">
        <v>562</v>
      </c>
      <c r="D7" s="91" t="s">
        <v>25</v>
      </c>
      <c r="E7" s="41">
        <v>45000</v>
      </c>
      <c r="F7" s="41">
        <v>100</v>
      </c>
      <c r="G7" s="41">
        <f t="shared" si="0"/>
        <v>44900</v>
      </c>
      <c r="H7" s="15">
        <v>680</v>
      </c>
      <c r="I7" s="15">
        <f t="shared" si="1"/>
        <v>30532000</v>
      </c>
      <c r="J7" s="327" t="s">
        <v>245</v>
      </c>
      <c r="K7" s="140"/>
      <c r="L7" s="41" t="s">
        <v>577</v>
      </c>
      <c r="M7" s="15">
        <v>29400000</v>
      </c>
      <c r="N7" s="11">
        <v>45518</v>
      </c>
      <c r="O7" s="10"/>
    </row>
    <row r="8" spans="1:15" x14ac:dyDescent="0.25">
      <c r="A8" s="326">
        <f t="shared" si="2"/>
        <v>7</v>
      </c>
      <c r="B8" s="11">
        <v>45510</v>
      </c>
      <c r="C8" s="10" t="s">
        <v>563</v>
      </c>
      <c r="D8" s="91" t="s">
        <v>25</v>
      </c>
      <c r="E8" s="41">
        <v>45000</v>
      </c>
      <c r="F8" s="41">
        <v>100</v>
      </c>
      <c r="G8" s="41">
        <f t="shared" si="0"/>
        <v>44900</v>
      </c>
      <c r="H8" s="15">
        <v>680</v>
      </c>
      <c r="I8" s="15">
        <f t="shared" si="1"/>
        <v>30532000</v>
      </c>
      <c r="J8" s="327" t="s">
        <v>245</v>
      </c>
      <c r="K8" s="140"/>
      <c r="L8" s="326" t="s">
        <v>578</v>
      </c>
      <c r="M8" s="15">
        <v>30000000</v>
      </c>
      <c r="N8" s="11">
        <v>45518</v>
      </c>
      <c r="O8" s="10"/>
    </row>
    <row r="9" spans="1:15" x14ac:dyDescent="0.25">
      <c r="A9" s="326">
        <f t="shared" si="2"/>
        <v>8</v>
      </c>
      <c r="B9" s="11">
        <v>45510</v>
      </c>
      <c r="C9" s="10" t="s">
        <v>564</v>
      </c>
      <c r="D9" s="91" t="s">
        <v>25</v>
      </c>
      <c r="E9" s="41">
        <v>45000</v>
      </c>
      <c r="F9" s="41">
        <v>100</v>
      </c>
      <c r="G9" s="41">
        <f t="shared" si="0"/>
        <v>44900</v>
      </c>
      <c r="H9" s="15">
        <v>680</v>
      </c>
      <c r="I9" s="15">
        <f t="shared" si="1"/>
        <v>30532000</v>
      </c>
      <c r="J9" s="327" t="s">
        <v>245</v>
      </c>
      <c r="K9" s="140"/>
      <c r="L9" s="326" t="s">
        <v>579</v>
      </c>
      <c r="M9" s="15">
        <v>90000000</v>
      </c>
      <c r="N9" s="11">
        <v>45519</v>
      </c>
      <c r="O9" s="10"/>
    </row>
    <row r="10" spans="1:15" x14ac:dyDescent="0.25">
      <c r="A10" s="326">
        <f t="shared" si="2"/>
        <v>9</v>
      </c>
      <c r="B10" s="11">
        <v>45510</v>
      </c>
      <c r="C10" s="10" t="s">
        <v>565</v>
      </c>
      <c r="D10" s="91" t="s">
        <v>25</v>
      </c>
      <c r="E10" s="41">
        <v>45000</v>
      </c>
      <c r="F10" s="41">
        <v>100</v>
      </c>
      <c r="G10" s="41">
        <f t="shared" si="0"/>
        <v>44900</v>
      </c>
      <c r="H10" s="15">
        <v>680</v>
      </c>
      <c r="I10" s="15">
        <f t="shared" si="1"/>
        <v>30532000</v>
      </c>
      <c r="J10" s="327" t="s">
        <v>245</v>
      </c>
      <c r="K10" s="140"/>
      <c r="L10" s="326" t="s">
        <v>580</v>
      </c>
      <c r="M10" s="15">
        <v>39210000</v>
      </c>
      <c r="N10" s="11">
        <v>45520</v>
      </c>
      <c r="O10" s="10"/>
    </row>
    <row r="11" spans="1:15" x14ac:dyDescent="0.25">
      <c r="A11" s="326">
        <f t="shared" si="2"/>
        <v>10</v>
      </c>
      <c r="B11" s="11">
        <v>45510</v>
      </c>
      <c r="C11" s="10" t="s">
        <v>566</v>
      </c>
      <c r="D11" s="91" t="s">
        <v>25</v>
      </c>
      <c r="E11" s="41">
        <v>45000</v>
      </c>
      <c r="F11" s="41">
        <v>100</v>
      </c>
      <c r="G11" s="41">
        <f t="shared" si="0"/>
        <v>44900</v>
      </c>
      <c r="H11" s="15">
        <v>680</v>
      </c>
      <c r="I11" s="15">
        <f t="shared" si="1"/>
        <v>30532000</v>
      </c>
      <c r="J11" s="327" t="s">
        <v>486</v>
      </c>
      <c r="K11" s="140"/>
      <c r="L11" s="326" t="s">
        <v>581</v>
      </c>
      <c r="M11" s="15">
        <v>70000000</v>
      </c>
      <c r="N11" s="11">
        <v>45523</v>
      </c>
      <c r="O11" s="10"/>
    </row>
    <row r="12" spans="1:15" x14ac:dyDescent="0.25">
      <c r="A12" s="326">
        <f t="shared" si="2"/>
        <v>11</v>
      </c>
      <c r="B12" s="11">
        <v>45510</v>
      </c>
      <c r="C12" s="10" t="s">
        <v>567</v>
      </c>
      <c r="D12" s="91" t="s">
        <v>25</v>
      </c>
      <c r="E12" s="41">
        <v>45000</v>
      </c>
      <c r="F12" s="41">
        <v>100</v>
      </c>
      <c r="G12" s="41">
        <f t="shared" si="0"/>
        <v>44900</v>
      </c>
      <c r="H12" s="15">
        <v>680</v>
      </c>
      <c r="I12" s="15">
        <f t="shared" si="1"/>
        <v>30532000</v>
      </c>
      <c r="J12" s="327" t="s">
        <v>593</v>
      </c>
      <c r="K12" s="140"/>
      <c r="L12" s="326" t="s">
        <v>582</v>
      </c>
      <c r="M12" s="15">
        <v>30000000</v>
      </c>
      <c r="N12" s="11">
        <v>45525</v>
      </c>
      <c r="O12" s="10"/>
    </row>
    <row r="13" spans="1:15" x14ac:dyDescent="0.25">
      <c r="A13" s="326">
        <f t="shared" si="2"/>
        <v>12</v>
      </c>
      <c r="B13" s="11">
        <v>45510</v>
      </c>
      <c r="C13" s="10" t="s">
        <v>568</v>
      </c>
      <c r="D13" s="91" t="s">
        <v>25</v>
      </c>
      <c r="E13" s="41">
        <v>45000</v>
      </c>
      <c r="F13" s="41">
        <v>100</v>
      </c>
      <c r="G13" s="41">
        <f t="shared" si="0"/>
        <v>44900</v>
      </c>
      <c r="H13" s="15">
        <v>680</v>
      </c>
      <c r="I13" s="15">
        <f t="shared" si="1"/>
        <v>30532000</v>
      </c>
      <c r="J13" s="328" t="s">
        <v>593</v>
      </c>
      <c r="K13" s="140"/>
      <c r="L13" s="326" t="s">
        <v>583</v>
      </c>
      <c r="M13" s="15">
        <v>23000000</v>
      </c>
      <c r="N13" s="11">
        <v>45526</v>
      </c>
      <c r="O13" s="10"/>
    </row>
    <row r="14" spans="1:15" x14ac:dyDescent="0.25">
      <c r="A14" s="326">
        <f t="shared" si="2"/>
        <v>13</v>
      </c>
      <c r="B14" s="11">
        <v>45510</v>
      </c>
      <c r="C14" s="10" t="s">
        <v>569</v>
      </c>
      <c r="D14" s="91" t="s">
        <v>25</v>
      </c>
      <c r="E14" s="41">
        <v>45000</v>
      </c>
      <c r="F14" s="41">
        <v>100</v>
      </c>
      <c r="G14" s="41">
        <f t="shared" si="0"/>
        <v>44900</v>
      </c>
      <c r="H14" s="15">
        <v>680</v>
      </c>
      <c r="I14" s="15">
        <f t="shared" si="1"/>
        <v>30532000</v>
      </c>
      <c r="J14" s="328" t="s">
        <v>641</v>
      </c>
      <c r="K14" s="140"/>
      <c r="L14" s="326" t="s">
        <v>584</v>
      </c>
      <c r="M14" s="15">
        <v>50000000</v>
      </c>
      <c r="N14" s="11">
        <v>45527</v>
      </c>
      <c r="O14" s="10" t="s">
        <v>689</v>
      </c>
    </row>
    <row r="15" spans="1:15" x14ac:dyDescent="0.25">
      <c r="A15" s="326">
        <f t="shared" si="2"/>
        <v>14</v>
      </c>
      <c r="B15" s="11">
        <v>45510</v>
      </c>
      <c r="C15" s="10" t="s">
        <v>570</v>
      </c>
      <c r="D15" s="91" t="s">
        <v>25</v>
      </c>
      <c r="E15" s="41">
        <v>45000</v>
      </c>
      <c r="F15" s="41">
        <v>100</v>
      </c>
      <c r="G15" s="41">
        <f t="shared" si="0"/>
        <v>44900</v>
      </c>
      <c r="H15" s="15">
        <v>680</v>
      </c>
      <c r="I15" s="15">
        <f t="shared" si="1"/>
        <v>30532000</v>
      </c>
      <c r="J15" s="328" t="s">
        <v>653</v>
      </c>
      <c r="K15" s="140"/>
      <c r="L15" s="326" t="s">
        <v>585</v>
      </c>
      <c r="M15" s="15">
        <v>19000000</v>
      </c>
      <c r="N15" s="11">
        <v>45527</v>
      </c>
      <c r="O15" s="10" t="s">
        <v>690</v>
      </c>
    </row>
    <row r="16" spans="1:15" x14ac:dyDescent="0.25">
      <c r="A16" s="326">
        <f t="shared" si="2"/>
        <v>15</v>
      </c>
      <c r="B16" s="11">
        <v>45510</v>
      </c>
      <c r="C16" s="10" t="s">
        <v>571</v>
      </c>
      <c r="D16" s="91" t="s">
        <v>25</v>
      </c>
      <c r="E16" s="41">
        <v>45000</v>
      </c>
      <c r="F16" s="41">
        <v>100</v>
      </c>
      <c r="G16" s="41">
        <f t="shared" si="0"/>
        <v>44900</v>
      </c>
      <c r="H16" s="15">
        <v>680</v>
      </c>
      <c r="I16" s="15">
        <f t="shared" si="1"/>
        <v>30532000</v>
      </c>
      <c r="J16" s="328" t="s">
        <v>593</v>
      </c>
      <c r="K16" s="140"/>
      <c r="L16" s="326" t="s">
        <v>586</v>
      </c>
      <c r="M16" s="15">
        <v>29684400</v>
      </c>
      <c r="N16" s="11">
        <v>45531</v>
      </c>
      <c r="O16" s="10" t="s">
        <v>690</v>
      </c>
    </row>
    <row r="17" spans="1:15" x14ac:dyDescent="0.25">
      <c r="A17" s="329">
        <f t="shared" si="2"/>
        <v>16</v>
      </c>
      <c r="B17" s="11">
        <v>45511</v>
      </c>
      <c r="C17" s="10" t="s">
        <v>596</v>
      </c>
      <c r="D17" s="91" t="s">
        <v>25</v>
      </c>
      <c r="E17" s="41">
        <v>45000</v>
      </c>
      <c r="F17" s="41">
        <v>100</v>
      </c>
      <c r="G17" s="41">
        <f t="shared" si="0"/>
        <v>44900</v>
      </c>
      <c r="H17" s="15">
        <v>680</v>
      </c>
      <c r="I17" s="15">
        <f t="shared" si="1"/>
        <v>30532000</v>
      </c>
      <c r="J17" s="330" t="s">
        <v>244</v>
      </c>
      <c r="K17" s="140"/>
      <c r="L17" s="329" t="s">
        <v>606</v>
      </c>
      <c r="M17" s="10"/>
      <c r="N17" s="10"/>
      <c r="O17" s="10"/>
    </row>
    <row r="18" spans="1:15" x14ac:dyDescent="0.25">
      <c r="A18" s="329">
        <f t="shared" si="2"/>
        <v>17</v>
      </c>
      <c r="B18" s="11">
        <v>45511</v>
      </c>
      <c r="C18" s="10" t="s">
        <v>597</v>
      </c>
      <c r="D18" s="91" t="s">
        <v>25</v>
      </c>
      <c r="E18" s="41">
        <v>45000</v>
      </c>
      <c r="F18" s="41">
        <v>100</v>
      </c>
      <c r="G18" s="41">
        <f t="shared" si="0"/>
        <v>44900</v>
      </c>
      <c r="H18" s="15">
        <v>680</v>
      </c>
      <c r="I18" s="15">
        <f t="shared" si="1"/>
        <v>30532000</v>
      </c>
      <c r="J18" s="330" t="s">
        <v>244</v>
      </c>
      <c r="K18" s="140"/>
      <c r="L18" s="329" t="s">
        <v>607</v>
      </c>
      <c r="M18" s="10"/>
      <c r="N18" s="10"/>
      <c r="O18" s="10"/>
    </row>
    <row r="19" spans="1:15" x14ac:dyDescent="0.25">
      <c r="A19" s="329">
        <f t="shared" si="2"/>
        <v>18</v>
      </c>
      <c r="B19" s="11">
        <v>45511</v>
      </c>
      <c r="C19" s="10" t="s">
        <v>598</v>
      </c>
      <c r="D19" s="91" t="s">
        <v>25</v>
      </c>
      <c r="E19" s="41">
        <v>45000</v>
      </c>
      <c r="F19" s="41">
        <v>100</v>
      </c>
      <c r="G19" s="41">
        <f t="shared" si="0"/>
        <v>44900</v>
      </c>
      <c r="H19" s="15">
        <v>680</v>
      </c>
      <c r="I19" s="15">
        <f t="shared" si="1"/>
        <v>30532000</v>
      </c>
      <c r="J19" s="330" t="s">
        <v>616</v>
      </c>
      <c r="K19" s="140"/>
      <c r="L19" s="329" t="s">
        <v>608</v>
      </c>
      <c r="M19" s="10"/>
      <c r="N19" s="10"/>
      <c r="O19" s="10"/>
    </row>
    <row r="20" spans="1:15" x14ac:dyDescent="0.25">
      <c r="A20" s="329">
        <f t="shared" si="2"/>
        <v>19</v>
      </c>
      <c r="B20" s="11">
        <v>45511</v>
      </c>
      <c r="C20" s="10" t="s">
        <v>599</v>
      </c>
      <c r="D20" s="91" t="s">
        <v>25</v>
      </c>
      <c r="E20" s="41">
        <v>45000</v>
      </c>
      <c r="F20" s="41">
        <v>100</v>
      </c>
      <c r="G20" s="41">
        <f t="shared" si="0"/>
        <v>44900</v>
      </c>
      <c r="H20" s="15">
        <v>680</v>
      </c>
      <c r="I20" s="15">
        <f t="shared" si="1"/>
        <v>30532000</v>
      </c>
      <c r="J20" s="330" t="s">
        <v>616</v>
      </c>
      <c r="K20" s="140"/>
      <c r="L20" s="329" t="s">
        <v>609</v>
      </c>
      <c r="M20" s="10"/>
      <c r="N20" s="10"/>
      <c r="O20" s="10"/>
    </row>
    <row r="21" spans="1:15" x14ac:dyDescent="0.25">
      <c r="A21" s="329">
        <f t="shared" si="2"/>
        <v>20</v>
      </c>
      <c r="B21" s="11">
        <v>45511</v>
      </c>
      <c r="C21" s="10" t="s">
        <v>600</v>
      </c>
      <c r="D21" s="91" t="s">
        <v>25</v>
      </c>
      <c r="E21" s="41">
        <v>45000</v>
      </c>
      <c r="F21" s="41">
        <v>100</v>
      </c>
      <c r="G21" s="41">
        <f t="shared" si="0"/>
        <v>44900</v>
      </c>
      <c r="H21" s="15">
        <v>680</v>
      </c>
      <c r="I21" s="15">
        <f t="shared" si="1"/>
        <v>30532000</v>
      </c>
      <c r="J21" s="330" t="s">
        <v>616</v>
      </c>
      <c r="K21" s="140"/>
      <c r="L21" s="329" t="s">
        <v>610</v>
      </c>
      <c r="M21" s="10"/>
      <c r="N21" s="10"/>
      <c r="O21" s="10"/>
    </row>
    <row r="22" spans="1:15" x14ac:dyDescent="0.25">
      <c r="A22" s="329">
        <f t="shared" si="2"/>
        <v>21</v>
      </c>
      <c r="B22" s="11">
        <v>45511</v>
      </c>
      <c r="C22" s="10" t="s">
        <v>601</v>
      </c>
      <c r="D22" s="91" t="s">
        <v>25</v>
      </c>
      <c r="E22" s="41">
        <v>45000</v>
      </c>
      <c r="F22" s="41">
        <v>100</v>
      </c>
      <c r="G22" s="41">
        <f t="shared" si="0"/>
        <v>44900</v>
      </c>
      <c r="H22" s="15">
        <v>680</v>
      </c>
      <c r="I22" s="15">
        <f t="shared" si="1"/>
        <v>30532000</v>
      </c>
      <c r="J22" s="330" t="s">
        <v>244</v>
      </c>
      <c r="K22" s="10"/>
      <c r="L22" s="329" t="s">
        <v>611</v>
      </c>
      <c r="M22" s="10"/>
      <c r="N22" s="10"/>
      <c r="O22" s="10"/>
    </row>
    <row r="23" spans="1:15" x14ac:dyDescent="0.25">
      <c r="A23" s="329">
        <f t="shared" si="2"/>
        <v>22</v>
      </c>
      <c r="B23" s="11">
        <v>45511</v>
      </c>
      <c r="C23" s="10" t="s">
        <v>602</v>
      </c>
      <c r="D23" s="91" t="s">
        <v>25</v>
      </c>
      <c r="E23" s="41">
        <v>45000</v>
      </c>
      <c r="F23" s="41">
        <v>100</v>
      </c>
      <c r="G23" s="41">
        <f t="shared" si="0"/>
        <v>44900</v>
      </c>
      <c r="H23" s="15">
        <v>680</v>
      </c>
      <c r="I23" s="15">
        <f t="shared" si="1"/>
        <v>30532000</v>
      </c>
      <c r="J23" s="330" t="s">
        <v>244</v>
      </c>
      <c r="K23" s="10"/>
      <c r="L23" s="329" t="s">
        <v>612</v>
      </c>
      <c r="M23" s="10"/>
      <c r="N23" s="10"/>
      <c r="O23" s="10"/>
    </row>
    <row r="24" spans="1:15" x14ac:dyDescent="0.25">
      <c r="A24" s="329">
        <f t="shared" si="2"/>
        <v>23</v>
      </c>
      <c r="B24" s="11">
        <v>45511</v>
      </c>
      <c r="C24" s="10" t="s">
        <v>330</v>
      </c>
      <c r="D24" s="91" t="s">
        <v>25</v>
      </c>
      <c r="E24" s="41">
        <v>45000</v>
      </c>
      <c r="F24" s="41">
        <v>100</v>
      </c>
      <c r="G24" s="41">
        <f t="shared" si="0"/>
        <v>44900</v>
      </c>
      <c r="H24" s="15">
        <v>680</v>
      </c>
      <c r="I24" s="15">
        <f t="shared" si="1"/>
        <v>30532000</v>
      </c>
      <c r="J24" s="330" t="s">
        <v>248</v>
      </c>
      <c r="K24" s="10"/>
      <c r="L24" s="329" t="s">
        <v>584</v>
      </c>
      <c r="M24" s="10"/>
      <c r="N24" s="10"/>
      <c r="O24" s="10"/>
    </row>
    <row r="25" spans="1:15" x14ac:dyDescent="0.25">
      <c r="A25" s="329">
        <f t="shared" si="2"/>
        <v>24</v>
      </c>
      <c r="B25" s="11">
        <v>45511</v>
      </c>
      <c r="C25" s="10" t="s">
        <v>603</v>
      </c>
      <c r="D25" s="91" t="s">
        <v>25</v>
      </c>
      <c r="E25" s="41">
        <v>45000</v>
      </c>
      <c r="F25" s="41">
        <v>100</v>
      </c>
      <c r="G25" s="41">
        <f t="shared" si="0"/>
        <v>44900</v>
      </c>
      <c r="H25" s="15">
        <v>680</v>
      </c>
      <c r="I25" s="15">
        <f t="shared" si="1"/>
        <v>30532000</v>
      </c>
      <c r="J25" s="330" t="s">
        <v>248</v>
      </c>
      <c r="K25" s="10"/>
      <c r="L25" s="329" t="s">
        <v>613</v>
      </c>
      <c r="M25" s="10"/>
      <c r="N25" s="10"/>
      <c r="O25" s="10"/>
    </row>
    <row r="26" spans="1:15" x14ac:dyDescent="0.25">
      <c r="A26" s="329">
        <f t="shared" si="2"/>
        <v>25</v>
      </c>
      <c r="B26" s="11">
        <v>45511</v>
      </c>
      <c r="C26" s="10" t="s">
        <v>604</v>
      </c>
      <c r="D26" s="91" t="s">
        <v>25</v>
      </c>
      <c r="E26" s="41">
        <v>45000</v>
      </c>
      <c r="F26" s="41">
        <v>100</v>
      </c>
      <c r="G26" s="41">
        <f t="shared" si="0"/>
        <v>44900</v>
      </c>
      <c r="H26" s="15">
        <v>680</v>
      </c>
      <c r="I26" s="15">
        <f t="shared" si="1"/>
        <v>30532000</v>
      </c>
      <c r="J26" s="330" t="s">
        <v>248</v>
      </c>
      <c r="K26" s="10"/>
      <c r="L26" s="329" t="s">
        <v>614</v>
      </c>
      <c r="M26" s="10"/>
      <c r="N26" s="10"/>
      <c r="O26" s="10"/>
    </row>
    <row r="27" spans="1:15" x14ac:dyDescent="0.25">
      <c r="A27" s="329">
        <f t="shared" si="2"/>
        <v>26</v>
      </c>
      <c r="B27" s="11">
        <v>45511</v>
      </c>
      <c r="C27" s="10" t="s">
        <v>508</v>
      </c>
      <c r="D27" s="91" t="s">
        <v>25</v>
      </c>
      <c r="E27" s="41">
        <v>45000</v>
      </c>
      <c r="F27" s="41">
        <v>100</v>
      </c>
      <c r="G27" s="41">
        <f t="shared" si="0"/>
        <v>44900</v>
      </c>
      <c r="H27" s="15">
        <v>680</v>
      </c>
      <c r="I27" s="15">
        <f t="shared" si="1"/>
        <v>30532000</v>
      </c>
      <c r="J27" s="330" t="s">
        <v>248</v>
      </c>
      <c r="K27" s="10"/>
      <c r="L27" s="329" t="s">
        <v>509</v>
      </c>
      <c r="M27" s="10"/>
      <c r="N27" s="10"/>
      <c r="O27" s="10"/>
    </row>
    <row r="28" spans="1:15" x14ac:dyDescent="0.25">
      <c r="A28" s="329">
        <f t="shared" si="2"/>
        <v>27</v>
      </c>
      <c r="B28" s="11">
        <v>45511</v>
      </c>
      <c r="C28" s="10" t="s">
        <v>605</v>
      </c>
      <c r="D28" s="91" t="s">
        <v>25</v>
      </c>
      <c r="E28" s="41">
        <v>45000</v>
      </c>
      <c r="F28" s="41">
        <v>100</v>
      </c>
      <c r="G28" s="41">
        <f t="shared" si="0"/>
        <v>44900</v>
      </c>
      <c r="H28" s="15">
        <v>680</v>
      </c>
      <c r="I28" s="15">
        <f t="shared" si="1"/>
        <v>30532000</v>
      </c>
      <c r="J28" s="330" t="s">
        <v>248</v>
      </c>
      <c r="K28" s="10"/>
      <c r="L28" s="329" t="s">
        <v>615</v>
      </c>
      <c r="M28" s="10"/>
      <c r="N28" s="10"/>
      <c r="O28" s="10"/>
    </row>
    <row r="29" spans="1:15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330"/>
      <c r="K29" s="10"/>
      <c r="L29" s="10"/>
      <c r="M29" s="10"/>
      <c r="N29" s="10"/>
      <c r="O29" s="10"/>
    </row>
    <row r="31" spans="1:15" x14ac:dyDescent="0.25">
      <c r="K31" s="50" t="s">
        <v>28</v>
      </c>
      <c r="L31" s="36">
        <f>SUM(I2:I28)</f>
        <v>824364000</v>
      </c>
    </row>
    <row r="32" spans="1:15" x14ac:dyDescent="0.25">
      <c r="K32" s="10"/>
      <c r="L32" s="10"/>
    </row>
    <row r="33" spans="11:12" x14ac:dyDescent="0.25">
      <c r="K33" s="50" t="s">
        <v>66</v>
      </c>
      <c r="L33" s="36">
        <f>SUM(M2:M28)</f>
        <v>783864000</v>
      </c>
    </row>
    <row r="34" spans="11:12" x14ac:dyDescent="0.25">
      <c r="K34" s="57"/>
      <c r="L34" s="57"/>
    </row>
    <row r="35" spans="11:12" x14ac:dyDescent="0.25">
      <c r="K35" s="50" t="s">
        <v>210</v>
      </c>
      <c r="L35" s="36">
        <f>1500000*27</f>
        <v>40500000</v>
      </c>
    </row>
    <row r="36" spans="11:12" x14ac:dyDescent="0.25">
      <c r="K36" s="57"/>
      <c r="L36" s="49"/>
    </row>
    <row r="37" spans="11:12" x14ac:dyDescent="0.25">
      <c r="K37" s="50" t="s">
        <v>71</v>
      </c>
      <c r="L37" s="36">
        <f>L31-L33-L35</f>
        <v>0</v>
      </c>
    </row>
  </sheetData>
  <pageMargins left="0.7" right="0.7" top="0.75" bottom="0.75" header="0.3" footer="0.3"/>
  <pageSetup scale="5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D1" workbookViewId="0">
      <selection activeCell="J24" sqref="J24"/>
    </sheetView>
  </sheetViews>
  <sheetFormatPr baseColWidth="10" defaultRowHeight="15" x14ac:dyDescent="0.25"/>
  <cols>
    <col min="2" max="2" width="10.7109375" bestFit="1" customWidth="1"/>
    <col min="3" max="3" width="23.570312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30.28515625" bestFit="1" customWidth="1"/>
    <col min="11" max="11" width="15.28515625" bestFit="1" customWidth="1"/>
    <col min="12" max="12" width="15.5703125" bestFit="1" customWidth="1"/>
    <col min="13" max="13" width="14.855468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36">
        <v>1</v>
      </c>
      <c r="B2" s="11">
        <v>45510</v>
      </c>
      <c r="C2" s="10" t="s">
        <v>454</v>
      </c>
      <c r="D2" s="92" t="s">
        <v>27</v>
      </c>
      <c r="E2" s="41">
        <v>45000</v>
      </c>
      <c r="F2" s="41"/>
      <c r="G2" s="41">
        <f>E2-F2</f>
        <v>45000</v>
      </c>
      <c r="H2" s="15">
        <v>640</v>
      </c>
      <c r="I2" s="15">
        <f>G2*H2</f>
        <v>28800000</v>
      </c>
      <c r="J2" s="337" t="s">
        <v>244</v>
      </c>
      <c r="K2" s="140"/>
      <c r="L2" s="41" t="s">
        <v>572</v>
      </c>
      <c r="M2" s="15">
        <v>7315600</v>
      </c>
      <c r="N2" s="11">
        <v>45531</v>
      </c>
      <c r="O2" s="10" t="s">
        <v>690</v>
      </c>
    </row>
    <row r="3" spans="1:15" x14ac:dyDescent="0.25">
      <c r="A3" s="336">
        <f>A2+1</f>
        <v>2</v>
      </c>
      <c r="B3" s="11">
        <v>45510</v>
      </c>
      <c r="C3" s="10" t="s">
        <v>455</v>
      </c>
      <c r="D3" s="92" t="s">
        <v>27</v>
      </c>
      <c r="E3" s="41">
        <v>45000</v>
      </c>
      <c r="F3" s="41"/>
      <c r="G3" s="41">
        <f t="shared" ref="G3:G12" si="0">E3-F3</f>
        <v>45000</v>
      </c>
      <c r="H3" s="15">
        <v>640</v>
      </c>
      <c r="I3" s="15">
        <f t="shared" ref="I3:I12" si="1">G3*H3</f>
        <v>28800000</v>
      </c>
      <c r="J3" s="337" t="s">
        <v>244</v>
      </c>
      <c r="K3" s="140"/>
      <c r="L3" s="41" t="s">
        <v>573</v>
      </c>
      <c r="M3" s="15">
        <v>200000000</v>
      </c>
      <c r="N3" s="11">
        <v>45531</v>
      </c>
      <c r="O3" s="10" t="s">
        <v>695</v>
      </c>
    </row>
    <row r="4" spans="1:15" x14ac:dyDescent="0.25">
      <c r="A4" s="336">
        <f t="shared" ref="A4:A12" si="2">A3+1</f>
        <v>3</v>
      </c>
      <c r="B4" s="11">
        <v>45510</v>
      </c>
      <c r="C4" s="10" t="s">
        <v>495</v>
      </c>
      <c r="D4" s="92" t="s">
        <v>27</v>
      </c>
      <c r="E4" s="41">
        <v>45000</v>
      </c>
      <c r="F4" s="41"/>
      <c r="G4" s="41">
        <f t="shared" si="0"/>
        <v>45000</v>
      </c>
      <c r="H4" s="15">
        <v>640</v>
      </c>
      <c r="I4" s="15">
        <f t="shared" si="1"/>
        <v>28800000</v>
      </c>
      <c r="J4" s="337" t="s">
        <v>244</v>
      </c>
      <c r="K4" s="140"/>
      <c r="L4" s="41" t="s">
        <v>574</v>
      </c>
      <c r="M4" s="15">
        <v>17300000</v>
      </c>
      <c r="N4" s="11">
        <v>45537</v>
      </c>
      <c r="O4" s="10" t="s">
        <v>58</v>
      </c>
    </row>
    <row r="5" spans="1:15" x14ac:dyDescent="0.25">
      <c r="A5" s="336">
        <f t="shared" si="2"/>
        <v>4</v>
      </c>
      <c r="B5" s="11">
        <v>45510</v>
      </c>
      <c r="C5" s="10" t="s">
        <v>524</v>
      </c>
      <c r="D5" s="92" t="s">
        <v>27</v>
      </c>
      <c r="E5" s="41">
        <v>45000</v>
      </c>
      <c r="F5" s="41"/>
      <c r="G5" s="41">
        <f t="shared" si="0"/>
        <v>45000</v>
      </c>
      <c r="H5" s="15">
        <v>640</v>
      </c>
      <c r="I5" s="15">
        <f t="shared" si="1"/>
        <v>28800000</v>
      </c>
      <c r="J5" s="337" t="s">
        <v>438</v>
      </c>
      <c r="K5" s="140"/>
      <c r="L5" s="41" t="s">
        <v>575</v>
      </c>
      <c r="M5" s="15">
        <v>11360000</v>
      </c>
      <c r="N5" s="11">
        <v>45537</v>
      </c>
      <c r="O5" s="10" t="s">
        <v>668</v>
      </c>
    </row>
    <row r="6" spans="1:15" x14ac:dyDescent="0.25">
      <c r="A6" s="336">
        <f t="shared" si="2"/>
        <v>5</v>
      </c>
      <c r="B6" s="11">
        <v>45510</v>
      </c>
      <c r="C6" s="10" t="s">
        <v>648</v>
      </c>
      <c r="D6" s="92" t="s">
        <v>27</v>
      </c>
      <c r="E6" s="41">
        <v>45000</v>
      </c>
      <c r="F6" s="41"/>
      <c r="G6" s="41">
        <f t="shared" si="0"/>
        <v>45000</v>
      </c>
      <c r="H6" s="15">
        <v>640</v>
      </c>
      <c r="I6" s="15">
        <f t="shared" si="1"/>
        <v>28800000</v>
      </c>
      <c r="J6" s="337" t="s">
        <v>438</v>
      </c>
      <c r="K6" s="140"/>
      <c r="L6" s="336" t="s">
        <v>576</v>
      </c>
      <c r="M6" s="15">
        <v>41340000</v>
      </c>
      <c r="N6" s="198">
        <v>45537</v>
      </c>
      <c r="O6" s="10" t="s">
        <v>690</v>
      </c>
    </row>
    <row r="7" spans="1:15" x14ac:dyDescent="0.25">
      <c r="A7" s="336">
        <f t="shared" si="2"/>
        <v>6</v>
      </c>
      <c r="B7" s="11">
        <v>45510</v>
      </c>
      <c r="C7" s="10" t="s">
        <v>81</v>
      </c>
      <c r="D7" s="92" t="s">
        <v>27</v>
      </c>
      <c r="E7" s="41">
        <v>45000</v>
      </c>
      <c r="F7" s="41"/>
      <c r="G7" s="41">
        <f t="shared" si="0"/>
        <v>45000</v>
      </c>
      <c r="H7" s="15">
        <v>640</v>
      </c>
      <c r="I7" s="15">
        <f t="shared" si="1"/>
        <v>28800000</v>
      </c>
      <c r="J7" s="337" t="s">
        <v>438</v>
      </c>
      <c r="K7" s="140"/>
      <c r="L7" s="41" t="s">
        <v>577</v>
      </c>
      <c r="M7" s="15">
        <v>709400</v>
      </c>
      <c r="N7" s="11">
        <v>45538</v>
      </c>
      <c r="O7" s="10"/>
    </row>
    <row r="8" spans="1:15" x14ac:dyDescent="0.25">
      <c r="A8" s="336">
        <f t="shared" si="2"/>
        <v>7</v>
      </c>
      <c r="B8" s="11">
        <v>45510</v>
      </c>
      <c r="C8" s="10" t="s">
        <v>456</v>
      </c>
      <c r="D8" s="92" t="s">
        <v>27</v>
      </c>
      <c r="E8" s="41">
        <v>45000</v>
      </c>
      <c r="F8" s="41"/>
      <c r="G8" s="41">
        <f t="shared" si="0"/>
        <v>45000</v>
      </c>
      <c r="H8" s="15">
        <v>640</v>
      </c>
      <c r="I8" s="15">
        <f t="shared" si="1"/>
        <v>28800000</v>
      </c>
      <c r="J8" s="337" t="s">
        <v>244</v>
      </c>
      <c r="K8" s="140"/>
      <c r="L8" s="336" t="s">
        <v>578</v>
      </c>
      <c r="M8" s="15"/>
      <c r="N8" s="11"/>
      <c r="O8" s="10"/>
    </row>
    <row r="9" spans="1:15" x14ac:dyDescent="0.25">
      <c r="A9" s="336">
        <f t="shared" si="2"/>
        <v>8</v>
      </c>
      <c r="B9" s="11">
        <v>45510</v>
      </c>
      <c r="C9" s="10" t="s">
        <v>649</v>
      </c>
      <c r="D9" s="92" t="s">
        <v>27</v>
      </c>
      <c r="E9" s="41">
        <v>45000</v>
      </c>
      <c r="F9" s="41"/>
      <c r="G9" s="41">
        <f t="shared" si="0"/>
        <v>45000</v>
      </c>
      <c r="H9" s="15">
        <v>640</v>
      </c>
      <c r="I9" s="15">
        <f t="shared" si="1"/>
        <v>28800000</v>
      </c>
      <c r="J9" s="337" t="s">
        <v>244</v>
      </c>
      <c r="K9" s="140"/>
      <c r="L9" s="336" t="s">
        <v>579</v>
      </c>
      <c r="M9" s="15"/>
      <c r="N9" s="11"/>
      <c r="O9" s="10"/>
    </row>
    <row r="10" spans="1:15" x14ac:dyDescent="0.25">
      <c r="A10" s="336">
        <f t="shared" si="2"/>
        <v>9</v>
      </c>
      <c r="B10" s="11">
        <v>45510</v>
      </c>
      <c r="C10" s="10" t="s">
        <v>289</v>
      </c>
      <c r="D10" s="92" t="s">
        <v>27</v>
      </c>
      <c r="E10" s="41">
        <v>45000</v>
      </c>
      <c r="F10" s="41"/>
      <c r="G10" s="41">
        <f t="shared" si="0"/>
        <v>45000</v>
      </c>
      <c r="H10" s="15">
        <v>640</v>
      </c>
      <c r="I10" s="15">
        <f t="shared" si="1"/>
        <v>28800000</v>
      </c>
      <c r="J10" s="337" t="s">
        <v>438</v>
      </c>
      <c r="K10" s="140"/>
      <c r="L10" s="336" t="s">
        <v>580</v>
      </c>
      <c r="M10" s="10"/>
      <c r="N10" s="10"/>
      <c r="O10" s="10"/>
    </row>
    <row r="11" spans="1:15" x14ac:dyDescent="0.25">
      <c r="A11" s="336">
        <f t="shared" si="2"/>
        <v>10</v>
      </c>
      <c r="B11" s="11">
        <v>45510</v>
      </c>
      <c r="C11" s="10" t="s">
        <v>650</v>
      </c>
      <c r="D11" s="92" t="s">
        <v>27</v>
      </c>
      <c r="E11" s="41">
        <v>45000</v>
      </c>
      <c r="F11" s="41"/>
      <c r="G11" s="41">
        <f t="shared" si="0"/>
        <v>45000</v>
      </c>
      <c r="H11" s="15">
        <v>640</v>
      </c>
      <c r="I11" s="15">
        <f t="shared" si="1"/>
        <v>28800000</v>
      </c>
      <c r="J11" s="337" t="s">
        <v>244</v>
      </c>
      <c r="K11" s="140"/>
      <c r="L11" s="336" t="s">
        <v>581</v>
      </c>
      <c r="M11" s="10"/>
      <c r="N11" s="10"/>
      <c r="O11" s="10"/>
    </row>
    <row r="12" spans="1:15" x14ac:dyDescent="0.25">
      <c r="A12" s="336">
        <f t="shared" si="2"/>
        <v>11</v>
      </c>
      <c r="B12" s="11">
        <v>45521</v>
      </c>
      <c r="C12" s="10" t="s">
        <v>652</v>
      </c>
      <c r="D12" s="92" t="s">
        <v>27</v>
      </c>
      <c r="E12" s="41">
        <v>45000</v>
      </c>
      <c r="F12" s="41"/>
      <c r="G12" s="41">
        <f t="shared" si="0"/>
        <v>45000</v>
      </c>
      <c r="H12" s="15">
        <v>640</v>
      </c>
      <c r="I12" s="15">
        <f t="shared" si="1"/>
        <v>28800000</v>
      </c>
      <c r="J12" s="337" t="s">
        <v>691</v>
      </c>
      <c r="K12" s="140"/>
      <c r="L12" s="336"/>
      <c r="M12" s="10"/>
      <c r="N12" s="10"/>
      <c r="O12" s="10"/>
    </row>
    <row r="14" spans="1:15" x14ac:dyDescent="0.25">
      <c r="K14" s="50" t="s">
        <v>28</v>
      </c>
      <c r="L14" s="36">
        <f>SUM(I2:I12)</f>
        <v>316800000</v>
      </c>
    </row>
    <row r="15" spans="1:15" x14ac:dyDescent="0.25">
      <c r="K15" s="10"/>
      <c r="L15" s="10"/>
    </row>
    <row r="16" spans="1:15" x14ac:dyDescent="0.25">
      <c r="K16" s="50" t="s">
        <v>66</v>
      </c>
      <c r="L16" s="36">
        <f>SUM(M2:M11)</f>
        <v>278025000</v>
      </c>
    </row>
    <row r="17" spans="11:12" x14ac:dyDescent="0.25">
      <c r="K17" s="57"/>
      <c r="L17" s="57"/>
    </row>
    <row r="18" spans="11:12" x14ac:dyDescent="0.25">
      <c r="K18" s="50" t="s">
        <v>210</v>
      </c>
      <c r="L18" s="36">
        <f>1500000*11</f>
        <v>16500000</v>
      </c>
    </row>
    <row r="19" spans="11:12" x14ac:dyDescent="0.25">
      <c r="K19" s="57"/>
      <c r="L19" s="57"/>
    </row>
    <row r="20" spans="11:12" x14ac:dyDescent="0.25">
      <c r="K20" s="50" t="s">
        <v>273</v>
      </c>
      <c r="L20" s="36">
        <f>45000*11*45</f>
        <v>22275000</v>
      </c>
    </row>
    <row r="21" spans="11:12" x14ac:dyDescent="0.25">
      <c r="K21" s="57"/>
      <c r="L21" s="49"/>
    </row>
    <row r="22" spans="11:12" x14ac:dyDescent="0.25">
      <c r="K22" s="50" t="s">
        <v>71</v>
      </c>
      <c r="L22" s="36">
        <f>L14-L16-L18-L20</f>
        <v>0</v>
      </c>
    </row>
  </sheetData>
  <pageMargins left="0.7" right="0.7" top="0.75" bottom="0.75" header="0.3" footer="0.3"/>
  <pageSetup scale="5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E1" workbookViewId="0">
      <selection activeCell="O6" sqref="O6"/>
    </sheetView>
  </sheetViews>
  <sheetFormatPr baseColWidth="10" defaultRowHeight="15" x14ac:dyDescent="0.25"/>
  <cols>
    <col min="2" max="2" width="10.7109375" bestFit="1" customWidth="1"/>
    <col min="3" max="3" width="23.570312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30.28515625" bestFit="1" customWidth="1"/>
    <col min="11" max="11" width="15.28515625" bestFit="1" customWidth="1"/>
    <col min="12" max="12" width="15.5703125" bestFit="1" customWidth="1"/>
    <col min="13" max="13" width="14.85546875" bestFit="1" customWidth="1"/>
    <col min="14" max="14" width="10.71093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36">
        <v>1</v>
      </c>
      <c r="B2" s="11">
        <v>45525</v>
      </c>
      <c r="C2" s="10" t="s">
        <v>657</v>
      </c>
      <c r="D2" s="91" t="s">
        <v>25</v>
      </c>
      <c r="E2" s="41">
        <v>45000</v>
      </c>
      <c r="F2" s="41">
        <v>100</v>
      </c>
      <c r="G2" s="41">
        <f>E2-F2</f>
        <v>44900</v>
      </c>
      <c r="H2" s="15">
        <v>680</v>
      </c>
      <c r="I2" s="15">
        <f>G2*H2</f>
        <v>30532000</v>
      </c>
      <c r="J2" s="337" t="s">
        <v>698</v>
      </c>
      <c r="K2" s="140"/>
      <c r="L2" s="41" t="s">
        <v>662</v>
      </c>
      <c r="M2" s="15">
        <v>22790600</v>
      </c>
      <c r="N2" s="11">
        <v>45538</v>
      </c>
      <c r="O2" s="10"/>
    </row>
    <row r="3" spans="1:15" x14ac:dyDescent="0.25">
      <c r="A3" s="336">
        <f>A2+1</f>
        <v>2</v>
      </c>
      <c r="B3" s="11">
        <v>45525</v>
      </c>
      <c r="C3" s="10" t="s">
        <v>658</v>
      </c>
      <c r="D3" s="91" t="s">
        <v>25</v>
      </c>
      <c r="E3" s="41">
        <v>45000</v>
      </c>
      <c r="F3" s="41">
        <v>100</v>
      </c>
      <c r="G3" s="41">
        <f t="shared" ref="G3:G11" si="0">E3-F3</f>
        <v>44900</v>
      </c>
      <c r="H3" s="15">
        <v>680</v>
      </c>
      <c r="I3" s="15">
        <f>G3*H3</f>
        <v>30532000</v>
      </c>
      <c r="J3" s="345" t="s">
        <v>698</v>
      </c>
      <c r="K3" s="140"/>
      <c r="L3" s="41" t="s">
        <v>663</v>
      </c>
      <c r="M3" s="15">
        <v>40000000</v>
      </c>
      <c r="N3" s="11">
        <v>45540</v>
      </c>
      <c r="O3" s="10" t="s">
        <v>667</v>
      </c>
    </row>
    <row r="4" spans="1:15" x14ac:dyDescent="0.25">
      <c r="A4" s="336">
        <f t="shared" ref="A4:A11" si="1">A3+1</f>
        <v>3</v>
      </c>
      <c r="B4" s="11">
        <v>45525</v>
      </c>
      <c r="C4" s="10" t="s">
        <v>659</v>
      </c>
      <c r="D4" s="91" t="s">
        <v>25</v>
      </c>
      <c r="E4" s="41">
        <v>45000</v>
      </c>
      <c r="F4" s="41">
        <v>100</v>
      </c>
      <c r="G4" s="41">
        <f t="shared" si="0"/>
        <v>44900</v>
      </c>
      <c r="H4" s="15">
        <v>680</v>
      </c>
      <c r="I4" s="15">
        <f t="shared" ref="I4:I11" si="2">G4*H4</f>
        <v>30532000</v>
      </c>
      <c r="J4" s="345" t="s">
        <v>245</v>
      </c>
      <c r="K4" s="140"/>
      <c r="L4" s="41" t="s">
        <v>664</v>
      </c>
      <c r="M4" s="15">
        <v>40000000</v>
      </c>
      <c r="N4" s="11">
        <v>45545</v>
      </c>
      <c r="O4" s="10"/>
    </row>
    <row r="5" spans="1:15" x14ac:dyDescent="0.25">
      <c r="A5" s="336">
        <f t="shared" si="1"/>
        <v>4</v>
      </c>
      <c r="B5" s="11">
        <v>45525</v>
      </c>
      <c r="C5" s="10" t="s">
        <v>660</v>
      </c>
      <c r="D5" s="91" t="s">
        <v>25</v>
      </c>
      <c r="E5" s="41">
        <v>45000</v>
      </c>
      <c r="F5" s="41">
        <v>100</v>
      </c>
      <c r="G5" s="41">
        <f t="shared" si="0"/>
        <v>44900</v>
      </c>
      <c r="H5" s="15">
        <v>680</v>
      </c>
      <c r="I5" s="15">
        <f t="shared" si="2"/>
        <v>30532000</v>
      </c>
      <c r="J5" s="345" t="s">
        <v>245</v>
      </c>
      <c r="K5" s="140"/>
      <c r="L5" s="41" t="s">
        <v>665</v>
      </c>
      <c r="M5" s="15">
        <v>100000000</v>
      </c>
      <c r="N5" s="11">
        <v>45551</v>
      </c>
      <c r="O5" s="10" t="s">
        <v>58</v>
      </c>
    </row>
    <row r="6" spans="1:15" x14ac:dyDescent="0.25">
      <c r="A6" s="336">
        <f t="shared" si="1"/>
        <v>5</v>
      </c>
      <c r="B6" s="11">
        <v>45525</v>
      </c>
      <c r="C6" s="10" t="s">
        <v>661</v>
      </c>
      <c r="D6" s="91" t="s">
        <v>25</v>
      </c>
      <c r="E6" s="41">
        <v>45000</v>
      </c>
      <c r="F6" s="41">
        <v>100</v>
      </c>
      <c r="G6" s="41">
        <f t="shared" si="0"/>
        <v>44900</v>
      </c>
      <c r="H6" s="15">
        <v>680</v>
      </c>
      <c r="I6" s="15">
        <f t="shared" si="2"/>
        <v>30532000</v>
      </c>
      <c r="J6" s="345" t="s">
        <v>245</v>
      </c>
      <c r="K6" s="140"/>
      <c r="L6" s="336" t="s">
        <v>666</v>
      </c>
      <c r="M6" s="15"/>
      <c r="N6" s="247"/>
      <c r="O6" s="10"/>
    </row>
    <row r="7" spans="1:15" x14ac:dyDescent="0.25">
      <c r="A7" s="344">
        <f t="shared" si="1"/>
        <v>6</v>
      </c>
      <c r="B7" s="11">
        <v>45526</v>
      </c>
      <c r="C7" s="10" t="s">
        <v>679</v>
      </c>
      <c r="D7" s="91" t="s">
        <v>25</v>
      </c>
      <c r="E7" s="41">
        <v>45000</v>
      </c>
      <c r="F7" s="41">
        <v>100</v>
      </c>
      <c r="G7" s="41">
        <f t="shared" si="0"/>
        <v>44900</v>
      </c>
      <c r="H7" s="15">
        <v>680</v>
      </c>
      <c r="I7" s="15">
        <f t="shared" si="2"/>
        <v>30532000</v>
      </c>
      <c r="J7" s="345" t="s">
        <v>482</v>
      </c>
      <c r="K7" s="140"/>
      <c r="L7" s="344" t="s">
        <v>684</v>
      </c>
      <c r="M7" s="15"/>
      <c r="N7" s="247"/>
      <c r="O7" s="10"/>
    </row>
    <row r="8" spans="1:15" x14ac:dyDescent="0.25">
      <c r="A8" s="344">
        <f t="shared" si="1"/>
        <v>7</v>
      </c>
      <c r="B8" s="11">
        <v>45526</v>
      </c>
      <c r="C8" s="10" t="s">
        <v>680</v>
      </c>
      <c r="D8" s="91" t="s">
        <v>25</v>
      </c>
      <c r="E8" s="41">
        <v>45000</v>
      </c>
      <c r="F8" s="41">
        <v>100</v>
      </c>
      <c r="G8" s="41">
        <f t="shared" si="0"/>
        <v>44900</v>
      </c>
      <c r="H8" s="15">
        <v>680</v>
      </c>
      <c r="I8" s="15">
        <f t="shared" si="2"/>
        <v>30532000</v>
      </c>
      <c r="J8" s="345" t="s">
        <v>245</v>
      </c>
      <c r="K8" s="140"/>
      <c r="L8" s="344" t="s">
        <v>685</v>
      </c>
      <c r="M8" s="15"/>
      <c r="N8" s="247"/>
      <c r="O8" s="10"/>
    </row>
    <row r="9" spans="1:15" x14ac:dyDescent="0.25">
      <c r="A9" s="344">
        <f t="shared" si="1"/>
        <v>8</v>
      </c>
      <c r="B9" s="11">
        <v>45526</v>
      </c>
      <c r="C9" s="10" t="s">
        <v>681</v>
      </c>
      <c r="D9" s="91" t="s">
        <v>25</v>
      </c>
      <c r="E9" s="41">
        <v>45000</v>
      </c>
      <c r="F9" s="41">
        <v>100</v>
      </c>
      <c r="G9" s="41">
        <f t="shared" si="0"/>
        <v>44900</v>
      </c>
      <c r="H9" s="15">
        <v>680</v>
      </c>
      <c r="I9" s="15">
        <f t="shared" si="2"/>
        <v>30532000</v>
      </c>
      <c r="J9" s="345" t="s">
        <v>245</v>
      </c>
      <c r="K9" s="140"/>
      <c r="L9" s="344" t="s">
        <v>686</v>
      </c>
      <c r="M9" s="15"/>
      <c r="N9" s="247"/>
      <c r="O9" s="10"/>
    </row>
    <row r="10" spans="1:15" x14ac:dyDescent="0.25">
      <c r="A10" s="344">
        <f t="shared" si="1"/>
        <v>9</v>
      </c>
      <c r="B10" s="11">
        <v>45526</v>
      </c>
      <c r="C10" s="10" t="s">
        <v>682</v>
      </c>
      <c r="D10" s="91" t="s">
        <v>25</v>
      </c>
      <c r="E10" s="41">
        <v>45000</v>
      </c>
      <c r="F10" s="41">
        <v>100</v>
      </c>
      <c r="G10" s="41">
        <f t="shared" si="0"/>
        <v>44900</v>
      </c>
      <c r="H10" s="15">
        <v>680</v>
      </c>
      <c r="I10" s="15">
        <f t="shared" si="2"/>
        <v>30532000</v>
      </c>
      <c r="J10" s="345" t="s">
        <v>245</v>
      </c>
      <c r="K10" s="140"/>
      <c r="L10" s="344" t="s">
        <v>687</v>
      </c>
      <c r="M10" s="15"/>
      <c r="N10" s="247"/>
      <c r="O10" s="10"/>
    </row>
    <row r="11" spans="1:15" x14ac:dyDescent="0.25">
      <c r="A11" s="344">
        <f t="shared" si="1"/>
        <v>10</v>
      </c>
      <c r="B11" s="11">
        <v>45526</v>
      </c>
      <c r="C11" s="10" t="s">
        <v>683</v>
      </c>
      <c r="D11" s="91" t="s">
        <v>25</v>
      </c>
      <c r="E11" s="41">
        <v>45000</v>
      </c>
      <c r="F11" s="354">
        <v>100</v>
      </c>
      <c r="G11" s="41">
        <f t="shared" si="0"/>
        <v>44900</v>
      </c>
      <c r="H11" s="15">
        <v>680</v>
      </c>
      <c r="I11" s="15">
        <f t="shared" si="2"/>
        <v>30532000</v>
      </c>
      <c r="J11" s="345" t="s">
        <v>245</v>
      </c>
      <c r="K11" s="10"/>
      <c r="L11" s="344" t="s">
        <v>688</v>
      </c>
      <c r="M11" s="10"/>
      <c r="N11" s="10"/>
      <c r="O11" s="10"/>
    </row>
    <row r="13" spans="1:15" x14ac:dyDescent="0.25">
      <c r="K13" s="50" t="s">
        <v>28</v>
      </c>
      <c r="L13" s="36">
        <f>SUM(I2:I11)</f>
        <v>305320000</v>
      </c>
    </row>
    <row r="14" spans="1:15" x14ac:dyDescent="0.25">
      <c r="K14" s="10"/>
      <c r="L14" s="10"/>
    </row>
    <row r="15" spans="1:15" x14ac:dyDescent="0.25">
      <c r="K15" s="50" t="s">
        <v>66</v>
      </c>
      <c r="L15" s="36">
        <f>SUM(M2:M6)</f>
        <v>202790600</v>
      </c>
    </row>
    <row r="16" spans="1:15" x14ac:dyDescent="0.25">
      <c r="K16" s="57"/>
      <c r="L16" s="57"/>
    </row>
    <row r="17" spans="11:12" x14ac:dyDescent="0.25">
      <c r="K17" s="50" t="s">
        <v>210</v>
      </c>
      <c r="L17" s="36">
        <f>1500000*10</f>
        <v>15000000</v>
      </c>
    </row>
    <row r="18" spans="11:12" x14ac:dyDescent="0.25">
      <c r="K18" s="57"/>
      <c r="L18" s="49"/>
    </row>
    <row r="19" spans="11:12" x14ac:dyDescent="0.25">
      <c r="K19" s="50" t="s">
        <v>71</v>
      </c>
      <c r="L19" s="36">
        <f>L13-L15-L17</f>
        <v>87529400</v>
      </c>
    </row>
  </sheetData>
  <pageMargins left="0.7" right="0.7" top="0.75" bottom="0.75" header="0.3" footer="0.3"/>
  <pageSetup scale="5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D21" workbookViewId="0">
      <selection activeCell="H9" sqref="H9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23.570312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41.85546875" bestFit="1" customWidth="1"/>
    <col min="11" max="11" width="15.28515625" bestFit="1" customWidth="1"/>
    <col min="12" max="12" width="14.85546875" bestFit="1" customWidth="1"/>
    <col min="13" max="13" width="13.85546875" bestFit="1" customWidth="1"/>
    <col min="14" max="14" width="10.71093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59">
        <v>1</v>
      </c>
      <c r="B2" s="11">
        <v>45548</v>
      </c>
      <c r="C2" s="10" t="s">
        <v>719</v>
      </c>
      <c r="D2" s="92" t="s">
        <v>27</v>
      </c>
      <c r="E2" s="41">
        <v>45000</v>
      </c>
      <c r="F2" s="41"/>
      <c r="G2" s="41">
        <f>E2-F2</f>
        <v>45000</v>
      </c>
      <c r="H2" s="15">
        <v>610</v>
      </c>
      <c r="I2" s="15">
        <f>G2*H2</f>
        <v>27450000</v>
      </c>
      <c r="J2" s="360" t="s">
        <v>771</v>
      </c>
      <c r="K2" s="140"/>
      <c r="L2" s="41"/>
      <c r="M2" s="15"/>
      <c r="N2" s="11"/>
      <c r="O2" s="10"/>
    </row>
    <row r="3" spans="1:15" x14ac:dyDescent="0.25">
      <c r="A3" s="359">
        <f>A2+1</f>
        <v>2</v>
      </c>
      <c r="B3" s="11">
        <v>45548</v>
      </c>
      <c r="C3" s="10" t="s">
        <v>652</v>
      </c>
      <c r="D3" s="92" t="s">
        <v>27</v>
      </c>
      <c r="E3" s="41">
        <v>45000</v>
      </c>
      <c r="F3" s="41"/>
      <c r="G3" s="41">
        <f t="shared" ref="G3:G17" si="0">E3-F3</f>
        <v>45000</v>
      </c>
      <c r="H3" s="15">
        <v>610</v>
      </c>
      <c r="I3" s="15">
        <f>G3*H3</f>
        <v>27450000</v>
      </c>
      <c r="J3" s="360" t="s">
        <v>251</v>
      </c>
      <c r="K3" s="140"/>
      <c r="L3" s="41"/>
      <c r="M3" s="15"/>
      <c r="N3" s="11"/>
      <c r="O3" s="10"/>
    </row>
    <row r="4" spans="1:15" x14ac:dyDescent="0.25">
      <c r="A4" s="359">
        <f t="shared" ref="A4:A17" si="1">A3+1</f>
        <v>3</v>
      </c>
      <c r="B4" s="11">
        <v>45548</v>
      </c>
      <c r="C4" s="10" t="s">
        <v>720</v>
      </c>
      <c r="D4" s="92" t="s">
        <v>27</v>
      </c>
      <c r="E4" s="41">
        <v>45000</v>
      </c>
      <c r="F4" s="41"/>
      <c r="G4" s="41">
        <f t="shared" si="0"/>
        <v>45000</v>
      </c>
      <c r="H4" s="15">
        <v>610</v>
      </c>
      <c r="I4" s="15">
        <f t="shared" ref="I4:I17" si="2">G4*H4</f>
        <v>27450000</v>
      </c>
      <c r="J4" s="360" t="s">
        <v>251</v>
      </c>
      <c r="K4" s="140"/>
      <c r="L4" s="41"/>
      <c r="M4" s="15"/>
      <c r="N4" s="11"/>
      <c r="O4" s="10"/>
    </row>
    <row r="5" spans="1:15" x14ac:dyDescent="0.25">
      <c r="A5" s="359">
        <f t="shared" si="1"/>
        <v>4</v>
      </c>
      <c r="B5" s="11">
        <v>45548</v>
      </c>
      <c r="C5" s="10" t="s">
        <v>721</v>
      </c>
      <c r="D5" s="92" t="s">
        <v>27</v>
      </c>
      <c r="E5" s="41">
        <v>45000</v>
      </c>
      <c r="F5" s="41"/>
      <c r="G5" s="41">
        <f t="shared" si="0"/>
        <v>45000</v>
      </c>
      <c r="H5" s="15">
        <v>610</v>
      </c>
      <c r="I5" s="15">
        <f t="shared" si="2"/>
        <v>27450000</v>
      </c>
      <c r="J5" s="360" t="s">
        <v>746</v>
      </c>
      <c r="K5" s="140"/>
      <c r="L5" s="41"/>
      <c r="M5" s="15"/>
      <c r="N5" s="11"/>
      <c r="O5" s="10"/>
    </row>
    <row r="6" spans="1:15" x14ac:dyDescent="0.25">
      <c r="A6" s="359">
        <f t="shared" si="1"/>
        <v>5</v>
      </c>
      <c r="B6" s="11">
        <v>45548</v>
      </c>
      <c r="C6" s="10" t="s">
        <v>722</v>
      </c>
      <c r="D6" s="92" t="s">
        <v>27</v>
      </c>
      <c r="E6" s="41">
        <v>45000</v>
      </c>
      <c r="F6" s="41"/>
      <c r="G6" s="41">
        <f t="shared" si="0"/>
        <v>45000</v>
      </c>
      <c r="H6" s="15">
        <v>610</v>
      </c>
      <c r="I6" s="15">
        <f t="shared" si="2"/>
        <v>27450000</v>
      </c>
      <c r="J6" s="360" t="s">
        <v>737</v>
      </c>
      <c r="K6" s="140"/>
      <c r="L6" s="359"/>
      <c r="M6" s="15"/>
      <c r="N6" s="247"/>
      <c r="O6" s="10"/>
    </row>
    <row r="7" spans="1:15" x14ac:dyDescent="0.25">
      <c r="A7" s="359">
        <f t="shared" si="1"/>
        <v>6</v>
      </c>
      <c r="B7" s="11">
        <v>45548</v>
      </c>
      <c r="C7" s="10" t="s">
        <v>723</v>
      </c>
      <c r="D7" s="92" t="s">
        <v>27</v>
      </c>
      <c r="E7" s="41">
        <v>45000</v>
      </c>
      <c r="F7" s="41"/>
      <c r="G7" s="41">
        <f t="shared" si="0"/>
        <v>45000</v>
      </c>
      <c r="H7" s="15">
        <v>610</v>
      </c>
      <c r="I7" s="15">
        <f t="shared" si="2"/>
        <v>27450000</v>
      </c>
      <c r="J7" s="360" t="s">
        <v>746</v>
      </c>
      <c r="K7" s="140"/>
      <c r="L7" s="359"/>
      <c r="M7" s="15"/>
      <c r="N7" s="247"/>
      <c r="O7" s="10"/>
    </row>
    <row r="8" spans="1:15" x14ac:dyDescent="0.25">
      <c r="A8" s="359">
        <f t="shared" si="1"/>
        <v>7</v>
      </c>
      <c r="B8" s="11">
        <v>45548</v>
      </c>
      <c r="C8" s="10" t="s">
        <v>724</v>
      </c>
      <c r="D8" s="92" t="s">
        <v>27</v>
      </c>
      <c r="E8" s="41">
        <v>45000</v>
      </c>
      <c r="F8" s="41"/>
      <c r="G8" s="41">
        <f t="shared" si="0"/>
        <v>45000</v>
      </c>
      <c r="H8" s="15">
        <v>610</v>
      </c>
      <c r="I8" s="15">
        <f t="shared" si="2"/>
        <v>27450000</v>
      </c>
      <c r="J8" s="360" t="s">
        <v>746</v>
      </c>
      <c r="K8" s="140"/>
      <c r="L8" s="359"/>
      <c r="M8" s="15"/>
      <c r="N8" s="247"/>
      <c r="O8" s="10"/>
    </row>
    <row r="9" spans="1:15" x14ac:dyDescent="0.25">
      <c r="A9" s="359">
        <f t="shared" si="1"/>
        <v>8</v>
      </c>
      <c r="B9" s="11">
        <v>45548</v>
      </c>
      <c r="C9" s="10" t="s">
        <v>455</v>
      </c>
      <c r="D9" s="92" t="s">
        <v>27</v>
      </c>
      <c r="E9" s="41">
        <v>45000</v>
      </c>
      <c r="F9" s="41"/>
      <c r="G9" s="41">
        <f t="shared" si="0"/>
        <v>45000</v>
      </c>
      <c r="H9" s="15">
        <v>610</v>
      </c>
      <c r="I9" s="15">
        <f t="shared" si="2"/>
        <v>27450000</v>
      </c>
      <c r="J9" s="360" t="s">
        <v>746</v>
      </c>
      <c r="K9" s="140"/>
      <c r="L9" s="359"/>
      <c r="M9" s="15"/>
      <c r="N9" s="247"/>
      <c r="O9" s="10"/>
    </row>
    <row r="10" spans="1:15" x14ac:dyDescent="0.25">
      <c r="A10" s="359">
        <f t="shared" si="1"/>
        <v>9</v>
      </c>
      <c r="B10" s="11">
        <v>45562</v>
      </c>
      <c r="C10" s="10" t="s">
        <v>780</v>
      </c>
      <c r="D10" s="92" t="s">
        <v>27</v>
      </c>
      <c r="E10" s="41">
        <v>45000</v>
      </c>
      <c r="F10" s="41"/>
      <c r="G10" s="41">
        <f t="shared" si="0"/>
        <v>45000</v>
      </c>
      <c r="H10" s="15">
        <v>610</v>
      </c>
      <c r="I10" s="15">
        <f t="shared" si="2"/>
        <v>27450000</v>
      </c>
      <c r="J10" s="360" t="s">
        <v>787</v>
      </c>
      <c r="K10" s="140"/>
      <c r="L10" s="359"/>
      <c r="M10" s="15"/>
      <c r="N10" s="247"/>
      <c r="O10" s="10"/>
    </row>
    <row r="11" spans="1:15" x14ac:dyDescent="0.25">
      <c r="A11" s="359">
        <f t="shared" si="1"/>
        <v>10</v>
      </c>
      <c r="B11" s="11">
        <v>45562</v>
      </c>
      <c r="C11" s="10" t="s">
        <v>781</v>
      </c>
      <c r="D11" s="92" t="s">
        <v>27</v>
      </c>
      <c r="E11" s="41">
        <v>45000</v>
      </c>
      <c r="F11" s="359"/>
      <c r="G11" s="41">
        <f t="shared" si="0"/>
        <v>45000</v>
      </c>
      <c r="H11" s="15">
        <v>610</v>
      </c>
      <c r="I11" s="15">
        <f t="shared" si="2"/>
        <v>27450000</v>
      </c>
      <c r="J11" s="360" t="s">
        <v>469</v>
      </c>
      <c r="K11" s="10"/>
      <c r="L11" s="359"/>
      <c r="M11" s="10"/>
      <c r="N11" s="10"/>
      <c r="O11" s="10"/>
    </row>
    <row r="12" spans="1:15" x14ac:dyDescent="0.25">
      <c r="A12" s="374">
        <f t="shared" si="1"/>
        <v>11</v>
      </c>
      <c r="B12" s="11">
        <v>45562</v>
      </c>
      <c r="C12" s="10" t="s">
        <v>617</v>
      </c>
      <c r="D12" s="92" t="s">
        <v>27</v>
      </c>
      <c r="E12" s="41">
        <v>45000</v>
      </c>
      <c r="F12" s="374"/>
      <c r="G12" s="41">
        <f t="shared" si="0"/>
        <v>45000</v>
      </c>
      <c r="H12" s="15">
        <v>610</v>
      </c>
      <c r="I12" s="15">
        <f t="shared" si="2"/>
        <v>27450000</v>
      </c>
      <c r="J12" s="375" t="s">
        <v>593</v>
      </c>
      <c r="K12" s="10"/>
      <c r="L12" s="374"/>
      <c r="M12" s="10"/>
      <c r="N12" s="10"/>
      <c r="O12" s="10"/>
    </row>
    <row r="13" spans="1:15" x14ac:dyDescent="0.25">
      <c r="A13" s="384">
        <f t="shared" si="1"/>
        <v>12</v>
      </c>
      <c r="B13" s="11">
        <v>45563</v>
      </c>
      <c r="C13" s="10" t="s">
        <v>790</v>
      </c>
      <c r="D13" s="92" t="s">
        <v>27</v>
      </c>
      <c r="E13" s="41">
        <v>45000</v>
      </c>
      <c r="F13" s="384"/>
      <c r="G13" s="41">
        <f t="shared" si="0"/>
        <v>45000</v>
      </c>
      <c r="H13" s="15">
        <v>610</v>
      </c>
      <c r="I13" s="15">
        <f t="shared" si="2"/>
        <v>27450000</v>
      </c>
      <c r="J13" s="385" t="s">
        <v>787</v>
      </c>
      <c r="K13" s="10"/>
      <c r="L13" s="384"/>
      <c r="M13" s="10"/>
      <c r="N13" s="10"/>
      <c r="O13" s="10"/>
    </row>
    <row r="14" spans="1:15" x14ac:dyDescent="0.25">
      <c r="A14" s="384">
        <f t="shared" si="1"/>
        <v>13</v>
      </c>
      <c r="B14" s="11">
        <v>45563</v>
      </c>
      <c r="C14" s="10" t="s">
        <v>791</v>
      </c>
      <c r="D14" s="92" t="s">
        <v>27</v>
      </c>
      <c r="E14" s="41">
        <v>45000</v>
      </c>
      <c r="F14" s="384"/>
      <c r="G14" s="41">
        <f t="shared" si="0"/>
        <v>45000</v>
      </c>
      <c r="H14" s="15">
        <v>610</v>
      </c>
      <c r="I14" s="15">
        <f t="shared" si="2"/>
        <v>27450000</v>
      </c>
      <c r="J14" s="385" t="s">
        <v>787</v>
      </c>
      <c r="K14" s="10"/>
      <c r="L14" s="384"/>
      <c r="M14" s="10"/>
      <c r="N14" s="10"/>
      <c r="O14" s="10"/>
    </row>
    <row r="15" spans="1:15" x14ac:dyDescent="0.25">
      <c r="A15" s="384">
        <f t="shared" si="1"/>
        <v>14</v>
      </c>
      <c r="B15" s="11">
        <v>45563</v>
      </c>
      <c r="C15" s="10" t="s">
        <v>792</v>
      </c>
      <c r="D15" s="92" t="s">
        <v>27</v>
      </c>
      <c r="E15" s="41">
        <v>45000</v>
      </c>
      <c r="F15" s="384"/>
      <c r="G15" s="41">
        <f t="shared" si="0"/>
        <v>45000</v>
      </c>
      <c r="H15" s="15">
        <v>610</v>
      </c>
      <c r="I15" s="15">
        <f t="shared" si="2"/>
        <v>27450000</v>
      </c>
      <c r="J15" s="385" t="s">
        <v>787</v>
      </c>
      <c r="K15" s="10"/>
      <c r="L15" s="384"/>
      <c r="M15" s="10"/>
      <c r="N15" s="10"/>
      <c r="O15" s="10"/>
    </row>
    <row r="16" spans="1:15" x14ac:dyDescent="0.25">
      <c r="A16" s="384">
        <f t="shared" si="1"/>
        <v>15</v>
      </c>
      <c r="B16" s="11">
        <v>45563</v>
      </c>
      <c r="C16" s="10" t="s">
        <v>793</v>
      </c>
      <c r="D16" s="92" t="s">
        <v>27</v>
      </c>
      <c r="E16" s="41">
        <v>45000</v>
      </c>
      <c r="F16" s="384"/>
      <c r="G16" s="41">
        <f t="shared" si="0"/>
        <v>45000</v>
      </c>
      <c r="H16" s="15">
        <v>610</v>
      </c>
      <c r="I16" s="15">
        <f t="shared" si="2"/>
        <v>27450000</v>
      </c>
      <c r="J16" s="385" t="s">
        <v>787</v>
      </c>
      <c r="K16" s="10"/>
      <c r="L16" s="384"/>
      <c r="M16" s="10"/>
      <c r="N16" s="10"/>
      <c r="O16" s="10"/>
    </row>
    <row r="17" spans="1:15" x14ac:dyDescent="0.25">
      <c r="A17" s="384">
        <f t="shared" si="1"/>
        <v>16</v>
      </c>
      <c r="B17" s="11">
        <v>45563</v>
      </c>
      <c r="C17" s="10" t="s">
        <v>794</v>
      </c>
      <c r="D17" s="92" t="s">
        <v>27</v>
      </c>
      <c r="E17" s="41">
        <v>45000</v>
      </c>
      <c r="F17" s="384"/>
      <c r="G17" s="41">
        <f t="shared" si="0"/>
        <v>45000</v>
      </c>
      <c r="H17" s="15">
        <v>610</v>
      </c>
      <c r="I17" s="15">
        <f t="shared" si="2"/>
        <v>27450000</v>
      </c>
      <c r="J17" s="385" t="s">
        <v>787</v>
      </c>
      <c r="K17" s="10"/>
      <c r="L17" s="384"/>
      <c r="M17" s="10"/>
      <c r="N17" s="10"/>
      <c r="O17" s="10"/>
    </row>
    <row r="19" spans="1:15" x14ac:dyDescent="0.25">
      <c r="K19" s="50" t="s">
        <v>28</v>
      </c>
      <c r="L19" s="36">
        <f>SUM(I2:I17)</f>
        <v>439200000</v>
      </c>
    </row>
    <row r="20" spans="1:15" x14ac:dyDescent="0.25">
      <c r="K20" s="10"/>
      <c r="L20" s="10"/>
    </row>
    <row r="21" spans="1:15" x14ac:dyDescent="0.25">
      <c r="K21" s="50" t="s">
        <v>66</v>
      </c>
      <c r="L21" s="36">
        <f>SUM(M2:M6)</f>
        <v>0</v>
      </c>
    </row>
    <row r="22" spans="1:15" x14ac:dyDescent="0.25">
      <c r="K22" s="57"/>
      <c r="L22" s="57"/>
    </row>
    <row r="23" spans="1:15" x14ac:dyDescent="0.25">
      <c r="K23" s="50" t="s">
        <v>273</v>
      </c>
      <c r="L23" s="36">
        <f>SUM(E2:E9)*45</f>
        <v>16200000</v>
      </c>
    </row>
    <row r="24" spans="1:15" x14ac:dyDescent="0.25">
      <c r="K24" s="57"/>
      <c r="L24" s="57"/>
    </row>
    <row r="25" spans="1:15" x14ac:dyDescent="0.25">
      <c r="K25" s="50" t="s">
        <v>210</v>
      </c>
      <c r="L25" s="36">
        <v>24000000</v>
      </c>
    </row>
    <row r="26" spans="1:15" x14ac:dyDescent="0.25">
      <c r="K26" s="57"/>
      <c r="L26" s="49"/>
    </row>
    <row r="27" spans="1:15" x14ac:dyDescent="0.25">
      <c r="K27" s="50" t="s">
        <v>71</v>
      </c>
      <c r="L27" s="36">
        <f>L19-L21-L25-L23</f>
        <v>399000000</v>
      </c>
    </row>
  </sheetData>
  <pageMargins left="0.7" right="0.7" top="0.75" bottom="0.75" header="0.3" footer="0.3"/>
  <pageSetup scale="5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C1" workbookViewId="0">
      <selection activeCell="F5" sqref="F5"/>
    </sheetView>
  </sheetViews>
  <sheetFormatPr baseColWidth="10" defaultRowHeight="15" x14ac:dyDescent="0.25"/>
  <cols>
    <col min="2" max="2" width="10.7109375" bestFit="1" customWidth="1"/>
    <col min="3" max="3" width="23.2851562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41.85546875" bestFit="1" customWidth="1"/>
    <col min="11" max="11" width="15.28515625" bestFit="1" customWidth="1"/>
    <col min="12" max="12" width="14.85546875" bestFit="1" customWidth="1"/>
    <col min="13" max="13" width="13.28515625" bestFit="1" customWidth="1"/>
    <col min="14" max="14" width="6.7109375" bestFit="1" customWidth="1"/>
    <col min="15" max="15" width="7.71093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72">
        <v>1</v>
      </c>
      <c r="B2" s="11">
        <v>45556</v>
      </c>
      <c r="C2" s="10" t="s">
        <v>774</v>
      </c>
      <c r="D2" s="91" t="s">
        <v>25</v>
      </c>
      <c r="E2" s="41">
        <v>45000</v>
      </c>
      <c r="F2" s="41">
        <v>150</v>
      </c>
      <c r="G2" s="41">
        <f>E2-F2</f>
        <v>44850</v>
      </c>
      <c r="H2" s="15">
        <v>670</v>
      </c>
      <c r="I2" s="15">
        <f>G2*H2</f>
        <v>30049500</v>
      </c>
      <c r="J2" s="373" t="s">
        <v>244</v>
      </c>
      <c r="K2" s="140"/>
      <c r="L2" s="41"/>
      <c r="M2" s="15"/>
      <c r="N2" s="11"/>
      <c r="O2" s="10"/>
    </row>
    <row r="3" spans="1:15" x14ac:dyDescent="0.25">
      <c r="A3" s="372">
        <f>A2+1</f>
        <v>2</v>
      </c>
      <c r="B3" s="11">
        <v>45556</v>
      </c>
      <c r="C3" s="10" t="s">
        <v>775</v>
      </c>
      <c r="D3" s="91" t="s">
        <v>25</v>
      </c>
      <c r="E3" s="41">
        <v>45000</v>
      </c>
      <c r="F3" s="41">
        <v>200</v>
      </c>
      <c r="G3" s="41">
        <f t="shared" ref="G3:G6" si="0">E3-F3</f>
        <v>44800</v>
      </c>
      <c r="H3" s="15">
        <v>670</v>
      </c>
      <c r="I3" s="15">
        <f>G3*H3</f>
        <v>30016000</v>
      </c>
      <c r="J3" s="373" t="s">
        <v>244</v>
      </c>
      <c r="K3" s="140"/>
      <c r="L3" s="41"/>
      <c r="M3" s="15"/>
      <c r="N3" s="11"/>
      <c r="O3" s="10"/>
    </row>
    <row r="4" spans="1:15" x14ac:dyDescent="0.25">
      <c r="A4" s="372">
        <f t="shared" ref="A4:A11" si="1">A3+1</f>
        <v>3</v>
      </c>
      <c r="B4" s="11">
        <v>45556</v>
      </c>
      <c r="C4" s="10" t="s">
        <v>776</v>
      </c>
      <c r="D4" s="91" t="s">
        <v>25</v>
      </c>
      <c r="E4" s="41">
        <v>45000</v>
      </c>
      <c r="F4" s="41">
        <v>180</v>
      </c>
      <c r="G4" s="41">
        <f t="shared" si="0"/>
        <v>44820</v>
      </c>
      <c r="H4" s="15">
        <v>670</v>
      </c>
      <c r="I4" s="15">
        <f t="shared" ref="I4:I6" si="2">G4*H4</f>
        <v>30029400</v>
      </c>
      <c r="J4" s="373" t="s">
        <v>244</v>
      </c>
      <c r="K4" s="140"/>
      <c r="L4" s="41"/>
      <c r="M4" s="15"/>
      <c r="N4" s="11"/>
      <c r="O4" s="10"/>
    </row>
    <row r="5" spans="1:15" x14ac:dyDescent="0.25">
      <c r="A5" s="372">
        <f t="shared" si="1"/>
        <v>4</v>
      </c>
      <c r="B5" s="11">
        <v>45556</v>
      </c>
      <c r="C5" s="10" t="s">
        <v>777</v>
      </c>
      <c r="D5" s="91" t="s">
        <v>25</v>
      </c>
      <c r="E5" s="41">
        <v>45000</v>
      </c>
      <c r="F5" s="41">
        <v>220</v>
      </c>
      <c r="G5" s="41">
        <f t="shared" si="0"/>
        <v>44780</v>
      </c>
      <c r="H5" s="15">
        <v>670</v>
      </c>
      <c r="I5" s="15">
        <f t="shared" si="2"/>
        <v>30002600</v>
      </c>
      <c r="J5" s="373" t="s">
        <v>244</v>
      </c>
      <c r="K5" s="140"/>
      <c r="L5" s="41"/>
      <c r="M5" s="15"/>
      <c r="N5" s="11"/>
      <c r="O5" s="10"/>
    </row>
    <row r="6" spans="1:15" x14ac:dyDescent="0.25">
      <c r="A6" s="372">
        <f t="shared" si="1"/>
        <v>5</v>
      </c>
      <c r="B6" s="11">
        <v>45556</v>
      </c>
      <c r="C6" s="10" t="s">
        <v>778</v>
      </c>
      <c r="D6" s="91" t="s">
        <v>25</v>
      </c>
      <c r="E6" s="41">
        <v>45000</v>
      </c>
      <c r="F6" s="41">
        <v>150</v>
      </c>
      <c r="G6" s="41">
        <f t="shared" si="0"/>
        <v>44850</v>
      </c>
      <c r="H6" s="15">
        <v>670</v>
      </c>
      <c r="I6" s="15">
        <f t="shared" si="2"/>
        <v>30049500</v>
      </c>
      <c r="J6" s="373" t="s">
        <v>149</v>
      </c>
      <c r="K6" s="140"/>
      <c r="L6" s="372"/>
      <c r="M6" s="15"/>
      <c r="N6" s="247"/>
      <c r="O6" s="10"/>
    </row>
    <row r="7" spans="1:15" x14ac:dyDescent="0.25">
      <c r="A7" s="372">
        <f t="shared" si="1"/>
        <v>6</v>
      </c>
      <c r="B7" s="11"/>
      <c r="C7" s="10"/>
      <c r="D7" s="91"/>
      <c r="E7" s="41"/>
      <c r="F7" s="41"/>
      <c r="G7" s="41"/>
      <c r="H7" s="15"/>
      <c r="I7" s="15"/>
      <c r="J7" s="373"/>
      <c r="K7" s="140"/>
      <c r="L7" s="372"/>
      <c r="M7" s="15"/>
      <c r="N7" s="247"/>
      <c r="O7" s="10"/>
    </row>
    <row r="8" spans="1:15" x14ac:dyDescent="0.25">
      <c r="A8" s="372">
        <f t="shared" si="1"/>
        <v>7</v>
      </c>
      <c r="B8" s="11"/>
      <c r="C8" s="10"/>
      <c r="D8" s="91"/>
      <c r="E8" s="41"/>
      <c r="F8" s="41"/>
      <c r="G8" s="41"/>
      <c r="H8" s="15"/>
      <c r="I8" s="15"/>
      <c r="J8" s="373"/>
      <c r="K8" s="140"/>
      <c r="L8" s="372"/>
      <c r="M8" s="15"/>
      <c r="N8" s="247"/>
      <c r="O8" s="10"/>
    </row>
    <row r="9" spans="1:15" x14ac:dyDescent="0.25">
      <c r="A9" s="372">
        <f t="shared" si="1"/>
        <v>8</v>
      </c>
      <c r="B9" s="11"/>
      <c r="C9" s="10"/>
      <c r="D9" s="91"/>
      <c r="E9" s="41"/>
      <c r="F9" s="41"/>
      <c r="G9" s="41"/>
      <c r="H9" s="15"/>
      <c r="I9" s="15"/>
      <c r="J9" s="373"/>
      <c r="K9" s="140"/>
      <c r="L9" s="372"/>
      <c r="M9" s="15"/>
      <c r="N9" s="247"/>
      <c r="O9" s="10"/>
    </row>
    <row r="10" spans="1:15" x14ac:dyDescent="0.25">
      <c r="A10" s="372">
        <f t="shared" si="1"/>
        <v>9</v>
      </c>
      <c r="B10" s="11"/>
      <c r="C10" s="10"/>
      <c r="D10" s="91"/>
      <c r="E10" s="41"/>
      <c r="F10" s="41"/>
      <c r="G10" s="41"/>
      <c r="H10" s="15"/>
      <c r="I10" s="15"/>
      <c r="J10" s="373"/>
      <c r="K10" s="140"/>
      <c r="L10" s="372"/>
      <c r="M10" s="15"/>
      <c r="N10" s="247"/>
      <c r="O10" s="10"/>
    </row>
    <row r="11" spans="1:15" x14ac:dyDescent="0.25">
      <c r="A11" s="372">
        <f t="shared" si="1"/>
        <v>10</v>
      </c>
      <c r="B11" s="11"/>
      <c r="C11" s="10"/>
      <c r="D11" s="91"/>
      <c r="E11" s="41"/>
      <c r="F11" s="372"/>
      <c r="G11" s="41"/>
      <c r="H11" s="15"/>
      <c r="I11" s="15"/>
      <c r="J11" s="373"/>
      <c r="K11" s="10"/>
      <c r="L11" s="372"/>
      <c r="M11" s="10"/>
      <c r="N11" s="10"/>
      <c r="O11" s="10"/>
    </row>
    <row r="13" spans="1:15" x14ac:dyDescent="0.25">
      <c r="K13" s="50" t="s">
        <v>28</v>
      </c>
      <c r="L13" s="36">
        <f>SUM(I2:I11)</f>
        <v>150147000</v>
      </c>
    </row>
    <row r="14" spans="1:15" x14ac:dyDescent="0.25">
      <c r="K14" s="10"/>
      <c r="L14" s="10"/>
    </row>
    <row r="15" spans="1:15" x14ac:dyDescent="0.25">
      <c r="K15" s="50" t="s">
        <v>66</v>
      </c>
      <c r="L15" s="36">
        <f>SUM(M2:M6)</f>
        <v>0</v>
      </c>
    </row>
    <row r="16" spans="1:15" x14ac:dyDescent="0.25">
      <c r="K16" s="57"/>
      <c r="L16" s="57"/>
    </row>
    <row r="17" spans="11:12" x14ac:dyDescent="0.25">
      <c r="K17" s="50" t="s">
        <v>210</v>
      </c>
      <c r="L17" s="36">
        <f>1500000*5</f>
        <v>7500000</v>
      </c>
    </row>
    <row r="18" spans="11:12" x14ac:dyDescent="0.25">
      <c r="K18" s="57"/>
      <c r="L18" s="49"/>
    </row>
    <row r="19" spans="11:12" x14ac:dyDescent="0.25">
      <c r="K19" s="50" t="s">
        <v>71</v>
      </c>
      <c r="L19" s="36">
        <f>L13-L15-L17</f>
        <v>142647000</v>
      </c>
    </row>
  </sheetData>
  <pageMargins left="0.7" right="0.7" top="0.75" bottom="0.75" header="0.3" footer="0.3"/>
  <pageSetup scale="5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H23" sqref="H23"/>
    </sheetView>
  </sheetViews>
  <sheetFormatPr baseColWidth="10" defaultRowHeight="15" x14ac:dyDescent="0.25"/>
  <cols>
    <col min="2" max="2" width="10.7109375" bestFit="1" customWidth="1"/>
    <col min="3" max="3" width="23.8554687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17.140625" bestFit="1" customWidth="1"/>
    <col min="11" max="11" width="15.28515625" bestFit="1" customWidth="1"/>
    <col min="12" max="13" width="14.85546875" bestFit="1" customWidth="1"/>
    <col min="15" max="15" width="11.710937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61">
        <v>1</v>
      </c>
      <c r="B2" s="11">
        <v>45551</v>
      </c>
      <c r="C2" s="10" t="s">
        <v>727</v>
      </c>
      <c r="D2" s="91" t="s">
        <v>25</v>
      </c>
      <c r="E2" s="41">
        <v>45000</v>
      </c>
      <c r="F2" s="41"/>
      <c r="G2" s="41">
        <f>E2-F2</f>
        <v>45000</v>
      </c>
      <c r="H2" s="15">
        <v>640</v>
      </c>
      <c r="I2" s="15">
        <f>G2*H2</f>
        <v>28800000</v>
      </c>
      <c r="J2" s="364" t="s">
        <v>245</v>
      </c>
      <c r="K2" s="140"/>
      <c r="L2" s="41"/>
      <c r="M2" s="15">
        <v>50000000</v>
      </c>
      <c r="N2" s="11">
        <v>45555</v>
      </c>
      <c r="O2" s="10" t="s">
        <v>769</v>
      </c>
    </row>
    <row r="3" spans="1:15" x14ac:dyDescent="0.25">
      <c r="A3" s="361">
        <f>A2+1</f>
        <v>2</v>
      </c>
      <c r="B3" s="11">
        <v>45551</v>
      </c>
      <c r="C3" s="10" t="s">
        <v>728</v>
      </c>
      <c r="D3" s="91" t="s">
        <v>25</v>
      </c>
      <c r="E3" s="41">
        <v>45000</v>
      </c>
      <c r="F3" s="41"/>
      <c r="G3" s="41">
        <f t="shared" ref="G3:G15" si="0">E3-F3</f>
        <v>45000</v>
      </c>
      <c r="H3" s="15">
        <v>640</v>
      </c>
      <c r="I3" s="15">
        <f>G3*H3</f>
        <v>28800000</v>
      </c>
      <c r="J3" s="364" t="s">
        <v>245</v>
      </c>
      <c r="K3" s="140"/>
      <c r="L3" s="41"/>
      <c r="M3" s="15">
        <v>22000000</v>
      </c>
      <c r="N3" s="11">
        <v>45555</v>
      </c>
      <c r="O3" s="10" t="s">
        <v>717</v>
      </c>
    </row>
    <row r="4" spans="1:15" x14ac:dyDescent="0.25">
      <c r="A4" s="361">
        <f t="shared" ref="A4:A15" si="1">A3+1</f>
        <v>3</v>
      </c>
      <c r="B4" s="11">
        <v>45551</v>
      </c>
      <c r="C4" s="10" t="s">
        <v>729</v>
      </c>
      <c r="D4" s="91" t="s">
        <v>25</v>
      </c>
      <c r="E4" s="41">
        <v>45000</v>
      </c>
      <c r="F4" s="41"/>
      <c r="G4" s="41">
        <f t="shared" si="0"/>
        <v>45000</v>
      </c>
      <c r="H4" s="15">
        <v>640</v>
      </c>
      <c r="I4" s="15">
        <f t="shared" ref="I4:I15" si="2">G4*H4</f>
        <v>28800000</v>
      </c>
      <c r="J4" s="364" t="s">
        <v>245</v>
      </c>
      <c r="K4" s="140"/>
      <c r="L4" s="41"/>
      <c r="M4" s="15">
        <v>100000000</v>
      </c>
      <c r="N4" s="11">
        <v>45555</v>
      </c>
      <c r="O4" s="10" t="s">
        <v>668</v>
      </c>
    </row>
    <row r="5" spans="1:15" x14ac:dyDescent="0.25">
      <c r="A5" s="361">
        <f t="shared" si="1"/>
        <v>4</v>
      </c>
      <c r="B5" s="11">
        <v>45551</v>
      </c>
      <c r="C5" s="10" t="s">
        <v>730</v>
      </c>
      <c r="D5" s="91" t="s">
        <v>25</v>
      </c>
      <c r="E5" s="41">
        <v>45000</v>
      </c>
      <c r="F5" s="41"/>
      <c r="G5" s="41">
        <f t="shared" si="0"/>
        <v>45000</v>
      </c>
      <c r="H5" s="15">
        <v>640</v>
      </c>
      <c r="I5" s="15">
        <f t="shared" si="2"/>
        <v>28800000</v>
      </c>
      <c r="J5" s="364" t="s">
        <v>245</v>
      </c>
      <c r="K5" s="140"/>
      <c r="L5" s="41"/>
      <c r="M5" s="15">
        <v>18000000</v>
      </c>
      <c r="N5" s="11">
        <v>45555</v>
      </c>
      <c r="O5" s="10" t="s">
        <v>770</v>
      </c>
    </row>
    <row r="6" spans="1:15" x14ac:dyDescent="0.25">
      <c r="A6" s="361">
        <f t="shared" si="1"/>
        <v>5</v>
      </c>
      <c r="B6" s="11">
        <v>45551</v>
      </c>
      <c r="C6" s="10" t="s">
        <v>731</v>
      </c>
      <c r="D6" s="91" t="s">
        <v>25</v>
      </c>
      <c r="E6" s="41">
        <v>45000</v>
      </c>
      <c r="F6" s="41"/>
      <c r="G6" s="41">
        <f t="shared" si="0"/>
        <v>45000</v>
      </c>
      <c r="H6" s="15">
        <v>640</v>
      </c>
      <c r="I6" s="15">
        <f t="shared" si="2"/>
        <v>28800000</v>
      </c>
      <c r="J6" s="364" t="s">
        <v>245</v>
      </c>
      <c r="K6" s="140"/>
      <c r="L6" s="361"/>
      <c r="M6" s="15">
        <v>50000000</v>
      </c>
      <c r="N6" s="247">
        <v>45555</v>
      </c>
      <c r="O6" s="10" t="s">
        <v>58</v>
      </c>
    </row>
    <row r="7" spans="1:15" x14ac:dyDescent="0.25">
      <c r="A7" s="374">
        <f t="shared" si="1"/>
        <v>6</v>
      </c>
      <c r="B7" s="11">
        <v>45551</v>
      </c>
      <c r="C7" s="10" t="s">
        <v>732</v>
      </c>
      <c r="D7" s="91" t="s">
        <v>25</v>
      </c>
      <c r="E7" s="41">
        <v>55000</v>
      </c>
      <c r="F7" s="41"/>
      <c r="G7" s="41">
        <f t="shared" si="0"/>
        <v>55000</v>
      </c>
      <c r="H7" s="15">
        <v>640</v>
      </c>
      <c r="I7" s="15">
        <f t="shared" si="2"/>
        <v>35200000</v>
      </c>
      <c r="J7" s="364" t="s">
        <v>245</v>
      </c>
      <c r="K7" s="140"/>
      <c r="L7" s="361"/>
      <c r="M7" s="15">
        <v>15000000</v>
      </c>
      <c r="N7" s="247">
        <v>45556</v>
      </c>
      <c r="O7" s="10" t="s">
        <v>690</v>
      </c>
    </row>
    <row r="8" spans="1:15" x14ac:dyDescent="0.25">
      <c r="A8" s="374">
        <f t="shared" si="1"/>
        <v>7</v>
      </c>
      <c r="B8" s="11">
        <v>45551</v>
      </c>
      <c r="C8" s="10" t="s">
        <v>435</v>
      </c>
      <c r="D8" s="91" t="s">
        <v>25</v>
      </c>
      <c r="E8" s="41">
        <v>55000</v>
      </c>
      <c r="F8" s="361"/>
      <c r="G8" s="41">
        <f t="shared" si="0"/>
        <v>55000</v>
      </c>
      <c r="H8" s="15">
        <v>640</v>
      </c>
      <c r="I8" s="15">
        <f t="shared" si="2"/>
        <v>35200000</v>
      </c>
      <c r="J8" s="364" t="s">
        <v>245</v>
      </c>
      <c r="K8" s="140"/>
      <c r="L8" s="361"/>
      <c r="M8" s="10"/>
      <c r="N8" s="10"/>
      <c r="O8" s="10"/>
    </row>
    <row r="9" spans="1:15" x14ac:dyDescent="0.25">
      <c r="A9" s="374">
        <f t="shared" si="1"/>
        <v>8</v>
      </c>
      <c r="B9" s="11">
        <v>45551</v>
      </c>
      <c r="C9" s="10" t="s">
        <v>733</v>
      </c>
      <c r="D9" s="91" t="s">
        <v>25</v>
      </c>
      <c r="E9" s="41">
        <v>45000</v>
      </c>
      <c r="F9" s="361"/>
      <c r="G9" s="41">
        <f t="shared" si="0"/>
        <v>45000</v>
      </c>
      <c r="H9" s="15">
        <v>640</v>
      </c>
      <c r="I9" s="15">
        <f t="shared" si="2"/>
        <v>28800000</v>
      </c>
      <c r="J9" s="364" t="s">
        <v>245</v>
      </c>
      <c r="K9" s="140"/>
      <c r="L9" s="361"/>
      <c r="M9" s="10"/>
      <c r="N9" s="10"/>
      <c r="O9" s="10"/>
    </row>
    <row r="10" spans="1:15" x14ac:dyDescent="0.25">
      <c r="A10" s="374">
        <f t="shared" si="1"/>
        <v>9</v>
      </c>
      <c r="B10" s="11">
        <v>45551</v>
      </c>
      <c r="C10" s="10" t="s">
        <v>734</v>
      </c>
      <c r="D10" s="91" t="s">
        <v>25</v>
      </c>
      <c r="E10" s="41">
        <v>45000</v>
      </c>
      <c r="F10" s="361"/>
      <c r="G10" s="41">
        <f t="shared" si="0"/>
        <v>45000</v>
      </c>
      <c r="H10" s="15">
        <v>640</v>
      </c>
      <c r="I10" s="15">
        <f t="shared" si="2"/>
        <v>28800000</v>
      </c>
      <c r="J10" s="364" t="s">
        <v>245</v>
      </c>
      <c r="K10" s="140"/>
      <c r="L10" s="361"/>
      <c r="M10" s="10"/>
      <c r="N10" s="10"/>
      <c r="O10" s="10"/>
    </row>
    <row r="11" spans="1:15" x14ac:dyDescent="0.25">
      <c r="A11" s="374">
        <f t="shared" si="1"/>
        <v>10</v>
      </c>
      <c r="B11" s="11">
        <v>45551</v>
      </c>
      <c r="C11" s="10" t="s">
        <v>735</v>
      </c>
      <c r="D11" s="91" t="s">
        <v>25</v>
      </c>
      <c r="E11" s="41">
        <v>45000</v>
      </c>
      <c r="F11" s="361"/>
      <c r="G11" s="41">
        <f t="shared" si="0"/>
        <v>45000</v>
      </c>
      <c r="H11" s="15">
        <v>640</v>
      </c>
      <c r="I11" s="15">
        <f t="shared" si="2"/>
        <v>28800000</v>
      </c>
      <c r="J11" s="364" t="s">
        <v>149</v>
      </c>
      <c r="K11" s="140"/>
      <c r="L11" s="361"/>
      <c r="M11" s="10"/>
      <c r="N11" s="10"/>
      <c r="O11" s="10"/>
    </row>
    <row r="12" spans="1:15" x14ac:dyDescent="0.25">
      <c r="A12" s="374">
        <f t="shared" si="1"/>
        <v>11</v>
      </c>
      <c r="B12" s="11">
        <v>45551</v>
      </c>
      <c r="C12" s="10" t="s">
        <v>736</v>
      </c>
      <c r="D12" s="91" t="s">
        <v>25</v>
      </c>
      <c r="E12" s="41">
        <v>45000</v>
      </c>
      <c r="F12" s="361"/>
      <c r="G12" s="41">
        <f t="shared" si="0"/>
        <v>45000</v>
      </c>
      <c r="H12" s="15">
        <v>640</v>
      </c>
      <c r="I12" s="15">
        <f t="shared" si="2"/>
        <v>28800000</v>
      </c>
      <c r="J12" s="364" t="s">
        <v>149</v>
      </c>
      <c r="K12" s="140"/>
      <c r="L12" s="361"/>
      <c r="M12" s="10"/>
      <c r="N12" s="10"/>
      <c r="O12" s="10"/>
    </row>
    <row r="13" spans="1:15" x14ac:dyDescent="0.25">
      <c r="A13" s="374">
        <f t="shared" si="1"/>
        <v>12</v>
      </c>
      <c r="B13" s="11">
        <v>45551</v>
      </c>
      <c r="C13" s="10" t="s">
        <v>534</v>
      </c>
      <c r="D13" s="91" t="s">
        <v>25</v>
      </c>
      <c r="E13" s="41">
        <v>45000</v>
      </c>
      <c r="F13" s="361"/>
      <c r="G13" s="41">
        <f t="shared" si="0"/>
        <v>45000</v>
      </c>
      <c r="H13" s="15">
        <v>640</v>
      </c>
      <c r="I13" s="15">
        <f t="shared" si="2"/>
        <v>28800000</v>
      </c>
      <c r="J13" s="364" t="s">
        <v>149</v>
      </c>
      <c r="K13" s="140"/>
      <c r="L13" s="361"/>
      <c r="M13" s="10"/>
      <c r="N13" s="10"/>
      <c r="O13" s="10"/>
    </row>
    <row r="14" spans="1:15" x14ac:dyDescent="0.25">
      <c r="A14" s="374">
        <f t="shared" si="1"/>
        <v>13</v>
      </c>
      <c r="B14" s="11">
        <v>45551</v>
      </c>
      <c r="C14" s="10" t="s">
        <v>185</v>
      </c>
      <c r="D14" s="91" t="s">
        <v>25</v>
      </c>
      <c r="E14" s="41">
        <v>45000</v>
      </c>
      <c r="F14" s="361"/>
      <c r="G14" s="41">
        <f t="shared" si="0"/>
        <v>45000</v>
      </c>
      <c r="H14" s="15">
        <v>640</v>
      </c>
      <c r="I14" s="15">
        <f t="shared" si="2"/>
        <v>28800000</v>
      </c>
      <c r="J14" s="364" t="s">
        <v>244</v>
      </c>
      <c r="K14" s="140"/>
      <c r="L14" s="361"/>
      <c r="M14" s="10"/>
      <c r="N14" s="10"/>
      <c r="O14" s="10"/>
    </row>
    <row r="15" spans="1:15" x14ac:dyDescent="0.25">
      <c r="A15" s="374">
        <f t="shared" si="1"/>
        <v>14</v>
      </c>
      <c r="B15" s="11">
        <v>45551</v>
      </c>
      <c r="C15" s="10" t="s">
        <v>268</v>
      </c>
      <c r="D15" s="91" t="s">
        <v>25</v>
      </c>
      <c r="E15" s="41">
        <v>45000</v>
      </c>
      <c r="F15" s="361"/>
      <c r="G15" s="41">
        <f t="shared" si="0"/>
        <v>45000</v>
      </c>
      <c r="H15" s="15">
        <v>640</v>
      </c>
      <c r="I15" s="15">
        <f t="shared" si="2"/>
        <v>28800000</v>
      </c>
      <c r="J15" s="364"/>
      <c r="K15" s="140"/>
      <c r="L15" s="361"/>
      <c r="M15" s="10"/>
      <c r="N15" s="10"/>
      <c r="O15" s="10"/>
    </row>
    <row r="16" spans="1:15" x14ac:dyDescent="0.25">
      <c r="A16" s="361"/>
      <c r="B16" s="11"/>
      <c r="C16" s="10"/>
      <c r="D16" s="91"/>
      <c r="E16" s="41"/>
      <c r="F16" s="361"/>
      <c r="G16" s="41"/>
      <c r="H16" s="15"/>
      <c r="I16" s="15"/>
      <c r="J16" s="364"/>
      <c r="K16" s="140"/>
      <c r="L16" s="361"/>
      <c r="M16" s="10"/>
      <c r="N16" s="10"/>
      <c r="O16" s="10"/>
    </row>
    <row r="18" spans="5:12" x14ac:dyDescent="0.25">
      <c r="K18" s="50" t="s">
        <v>28</v>
      </c>
      <c r="L18" s="36">
        <f>SUM(I2:I15)</f>
        <v>416000000</v>
      </c>
    </row>
    <row r="19" spans="5:12" x14ac:dyDescent="0.25">
      <c r="K19" s="10"/>
      <c r="L19" s="10"/>
    </row>
    <row r="20" spans="5:12" x14ac:dyDescent="0.25">
      <c r="E20" s="71"/>
      <c r="K20" s="50" t="s">
        <v>66</v>
      </c>
      <c r="L20" s="36">
        <f>SUM(M2:M16)</f>
        <v>255000000</v>
      </c>
    </row>
    <row r="21" spans="5:12" x14ac:dyDescent="0.25">
      <c r="K21" s="57"/>
      <c r="L21" s="57"/>
    </row>
    <row r="22" spans="5:12" x14ac:dyDescent="0.25">
      <c r="K22" s="50" t="s">
        <v>273</v>
      </c>
      <c r="L22" s="36">
        <f>SUM(E2:E15)*45</f>
        <v>29250000</v>
      </c>
    </row>
    <row r="23" spans="5:12" x14ac:dyDescent="0.25">
      <c r="K23" s="57"/>
      <c r="L23" s="49"/>
    </row>
    <row r="24" spans="5:12" x14ac:dyDescent="0.25">
      <c r="K24" s="50" t="s">
        <v>71</v>
      </c>
      <c r="L24" s="36">
        <f>L18-L20-L22</f>
        <v>131750000</v>
      </c>
    </row>
  </sheetData>
  <pageMargins left="0.7" right="0.7" top="0.75" bottom="0.75" header="0.3" footer="0.3"/>
  <pageSetup scale="5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F4" sqref="F4"/>
    </sheetView>
  </sheetViews>
  <sheetFormatPr baseColWidth="10" defaultRowHeight="15" x14ac:dyDescent="0.25"/>
  <cols>
    <col min="2" max="2" width="10.7109375" bestFit="1" customWidth="1"/>
    <col min="3" max="3" width="23.85546875" bestFit="1" customWidth="1"/>
    <col min="4" max="4" width="9.28515625" bestFit="1" customWidth="1"/>
    <col min="5" max="5" width="11" bestFit="1" customWidth="1"/>
    <col min="6" max="6" width="13" bestFit="1" customWidth="1"/>
    <col min="7" max="7" width="20" bestFit="1" customWidth="1"/>
    <col min="8" max="8" width="8" bestFit="1" customWidth="1"/>
    <col min="9" max="9" width="13.85546875" bestFit="1" customWidth="1"/>
    <col min="10" max="10" width="16.140625" bestFit="1" customWidth="1"/>
    <col min="11" max="11" width="15.28515625" bestFit="1" customWidth="1"/>
    <col min="12" max="13" width="13.28515625" bestFit="1" customWidth="1"/>
  </cols>
  <sheetData>
    <row r="1" spans="1:15" ht="18.75" x14ac:dyDescent="0.25">
      <c r="A1" s="16" t="s">
        <v>329</v>
      </c>
      <c r="B1" s="16" t="s">
        <v>9</v>
      </c>
      <c r="C1" s="16" t="s">
        <v>41</v>
      </c>
      <c r="D1" s="16" t="s">
        <v>1</v>
      </c>
      <c r="E1" s="16" t="s">
        <v>2</v>
      </c>
      <c r="F1" s="16" t="s">
        <v>3</v>
      </c>
      <c r="G1" s="16" t="s">
        <v>156</v>
      </c>
      <c r="H1" s="16" t="s">
        <v>5</v>
      </c>
      <c r="I1" s="16" t="s">
        <v>107</v>
      </c>
      <c r="J1" s="16" t="s">
        <v>147</v>
      </c>
      <c r="K1" s="16" t="s">
        <v>24</v>
      </c>
      <c r="L1" s="16" t="s">
        <v>140</v>
      </c>
      <c r="M1" s="16" t="s">
        <v>105</v>
      </c>
      <c r="N1" s="16" t="s">
        <v>9</v>
      </c>
      <c r="O1" s="16" t="s">
        <v>67</v>
      </c>
    </row>
    <row r="2" spans="1:15" x14ac:dyDescent="0.25">
      <c r="A2" s="368">
        <v>1</v>
      </c>
      <c r="B2" s="11">
        <v>45552</v>
      </c>
      <c r="C2" s="10" t="s">
        <v>651</v>
      </c>
      <c r="D2" s="92" t="s">
        <v>27</v>
      </c>
      <c r="E2" s="41">
        <v>45000</v>
      </c>
      <c r="F2" s="41"/>
      <c r="G2" s="41">
        <f>E2-F2</f>
        <v>45000</v>
      </c>
      <c r="H2" s="15"/>
      <c r="I2" s="15"/>
      <c r="J2" s="369" t="s">
        <v>244</v>
      </c>
      <c r="K2" s="140"/>
      <c r="L2" s="41"/>
      <c r="M2" s="15"/>
      <c r="N2" s="11"/>
      <c r="O2" s="10"/>
    </row>
    <row r="3" spans="1:15" x14ac:dyDescent="0.25">
      <c r="A3" s="368">
        <f>A2+1</f>
        <v>2</v>
      </c>
      <c r="B3" s="11">
        <v>45552</v>
      </c>
      <c r="C3" s="10" t="s">
        <v>269</v>
      </c>
      <c r="D3" s="92" t="s">
        <v>27</v>
      </c>
      <c r="E3" s="41">
        <v>45000</v>
      </c>
      <c r="F3" s="41"/>
      <c r="G3" s="41">
        <f t="shared" ref="G3:G15" si="0">E3-F3</f>
        <v>45000</v>
      </c>
      <c r="H3" s="15"/>
      <c r="I3" s="15"/>
      <c r="J3" s="369" t="s">
        <v>244</v>
      </c>
      <c r="K3" s="140"/>
      <c r="L3" s="41"/>
      <c r="M3" s="15"/>
      <c r="N3" s="11"/>
      <c r="O3" s="10"/>
    </row>
    <row r="4" spans="1:15" x14ac:dyDescent="0.25">
      <c r="A4" s="368">
        <f t="shared" ref="A4:A15" si="1">A3+1</f>
        <v>3</v>
      </c>
      <c r="B4" s="11">
        <v>45552</v>
      </c>
      <c r="C4" s="10" t="s">
        <v>431</v>
      </c>
      <c r="D4" s="92" t="s">
        <v>27</v>
      </c>
      <c r="E4" s="41">
        <v>45000</v>
      </c>
      <c r="F4" s="41"/>
      <c r="G4" s="41">
        <f t="shared" si="0"/>
        <v>45000</v>
      </c>
      <c r="H4" s="15"/>
      <c r="I4" s="15"/>
      <c r="J4" s="369" t="s">
        <v>767</v>
      </c>
      <c r="K4" s="140"/>
      <c r="L4" s="41"/>
      <c r="M4" s="15"/>
      <c r="N4" s="11"/>
      <c r="O4" s="10"/>
    </row>
    <row r="5" spans="1:15" x14ac:dyDescent="0.25">
      <c r="A5" s="368">
        <f t="shared" si="1"/>
        <v>4</v>
      </c>
      <c r="B5" s="11">
        <v>45552</v>
      </c>
      <c r="C5" s="10" t="s">
        <v>475</v>
      </c>
      <c r="D5" s="92" t="s">
        <v>27</v>
      </c>
      <c r="E5" s="41">
        <v>45000</v>
      </c>
      <c r="F5" s="41"/>
      <c r="G5" s="41">
        <f t="shared" si="0"/>
        <v>45000</v>
      </c>
      <c r="H5" s="15"/>
      <c r="I5" s="15"/>
      <c r="J5" s="369" t="s">
        <v>438</v>
      </c>
      <c r="K5" s="140"/>
      <c r="L5" s="41"/>
      <c r="M5" s="15"/>
      <c r="N5" s="11"/>
      <c r="O5" s="10"/>
    </row>
    <row r="6" spans="1:15" x14ac:dyDescent="0.25">
      <c r="A6" s="368">
        <f t="shared" si="1"/>
        <v>5</v>
      </c>
      <c r="B6" s="11">
        <v>45553</v>
      </c>
      <c r="C6" s="10" t="s">
        <v>763</v>
      </c>
      <c r="D6" s="92" t="s">
        <v>27</v>
      </c>
      <c r="E6" s="41">
        <v>45000</v>
      </c>
      <c r="F6" s="41"/>
      <c r="G6" s="41">
        <f t="shared" si="0"/>
        <v>45000</v>
      </c>
      <c r="H6" s="15"/>
      <c r="I6" s="15"/>
      <c r="J6" s="369" t="s">
        <v>767</v>
      </c>
      <c r="K6" s="140"/>
      <c r="L6" s="368"/>
      <c r="M6" s="15"/>
      <c r="N6" s="247"/>
      <c r="O6" s="10"/>
    </row>
    <row r="7" spans="1:15" x14ac:dyDescent="0.25">
      <c r="A7" s="368">
        <f t="shared" si="1"/>
        <v>6</v>
      </c>
      <c r="B7" s="11">
        <v>45553</v>
      </c>
      <c r="C7" s="10" t="s">
        <v>764</v>
      </c>
      <c r="D7" s="92" t="s">
        <v>27</v>
      </c>
      <c r="E7" s="41">
        <v>45000</v>
      </c>
      <c r="F7" s="41"/>
      <c r="G7" s="41">
        <f t="shared" si="0"/>
        <v>45000</v>
      </c>
      <c r="H7" s="15"/>
      <c r="I7" s="15"/>
      <c r="J7" s="369" t="s">
        <v>767</v>
      </c>
      <c r="K7" s="140"/>
      <c r="L7" s="368"/>
      <c r="M7" s="15"/>
      <c r="N7" s="247"/>
      <c r="O7" s="10"/>
    </row>
    <row r="8" spans="1:15" x14ac:dyDescent="0.25">
      <c r="A8" s="368">
        <f t="shared" si="1"/>
        <v>7</v>
      </c>
      <c r="B8" s="11">
        <v>45554</v>
      </c>
      <c r="C8" s="10" t="s">
        <v>454</v>
      </c>
      <c r="D8" s="92" t="s">
        <v>27</v>
      </c>
      <c r="E8" s="41">
        <v>45000</v>
      </c>
      <c r="F8" s="41"/>
      <c r="G8" s="41">
        <f t="shared" si="0"/>
        <v>45000</v>
      </c>
      <c r="H8" s="15"/>
      <c r="I8" s="15"/>
      <c r="J8" s="369" t="s">
        <v>786</v>
      </c>
      <c r="K8" s="140"/>
      <c r="L8" s="368"/>
      <c r="M8" s="15"/>
      <c r="N8" s="247"/>
      <c r="O8" s="10"/>
    </row>
    <row r="9" spans="1:15" x14ac:dyDescent="0.25">
      <c r="A9" s="374">
        <f t="shared" si="1"/>
        <v>8</v>
      </c>
      <c r="B9" s="11">
        <v>45554</v>
      </c>
      <c r="C9" s="10" t="s">
        <v>768</v>
      </c>
      <c r="D9" s="92" t="s">
        <v>27</v>
      </c>
      <c r="E9" s="41">
        <v>45000</v>
      </c>
      <c r="F9" s="41"/>
      <c r="G9" s="41">
        <f t="shared" si="0"/>
        <v>45000</v>
      </c>
      <c r="H9" s="15"/>
      <c r="I9" s="15"/>
      <c r="J9" s="369" t="s">
        <v>438</v>
      </c>
      <c r="K9" s="140"/>
      <c r="L9" s="368"/>
      <c r="M9" s="15"/>
      <c r="N9" s="247"/>
      <c r="O9" s="10"/>
    </row>
    <row r="10" spans="1:15" x14ac:dyDescent="0.25">
      <c r="A10" s="374">
        <f t="shared" si="1"/>
        <v>9</v>
      </c>
      <c r="B10" s="11">
        <v>45554</v>
      </c>
      <c r="C10" s="10" t="s">
        <v>452</v>
      </c>
      <c r="D10" s="92" t="s">
        <v>27</v>
      </c>
      <c r="E10" s="41">
        <v>45000</v>
      </c>
      <c r="F10" s="368"/>
      <c r="G10" s="41">
        <f t="shared" si="0"/>
        <v>45000</v>
      </c>
      <c r="H10" s="15"/>
      <c r="I10" s="15"/>
      <c r="J10" s="369" t="s">
        <v>438</v>
      </c>
      <c r="K10" s="140"/>
      <c r="L10" s="368"/>
      <c r="M10" s="10"/>
      <c r="N10" s="10"/>
      <c r="O10" s="10"/>
    </row>
    <row r="11" spans="1:15" x14ac:dyDescent="0.25">
      <c r="A11" s="374">
        <f t="shared" si="1"/>
        <v>10</v>
      </c>
      <c r="B11" s="11">
        <v>45554</v>
      </c>
      <c r="C11" s="10" t="s">
        <v>453</v>
      </c>
      <c r="D11" s="92" t="s">
        <v>27</v>
      </c>
      <c r="E11" s="41">
        <v>45000</v>
      </c>
      <c r="F11" s="370"/>
      <c r="G11" s="41">
        <f t="shared" si="0"/>
        <v>45000</v>
      </c>
      <c r="H11" s="15"/>
      <c r="I11" s="15"/>
      <c r="J11" s="371" t="s">
        <v>438</v>
      </c>
      <c r="K11" s="140"/>
      <c r="L11" s="370"/>
      <c r="M11" s="10"/>
      <c r="N11" s="10"/>
      <c r="O11" s="10"/>
    </row>
    <row r="12" spans="1:15" x14ac:dyDescent="0.25">
      <c r="A12" s="374">
        <f t="shared" si="1"/>
        <v>11</v>
      </c>
      <c r="B12" s="11">
        <v>45560</v>
      </c>
      <c r="C12" s="10" t="s">
        <v>78</v>
      </c>
      <c r="D12" s="92" t="s">
        <v>27</v>
      </c>
      <c r="E12" s="41">
        <v>45000</v>
      </c>
      <c r="F12" s="374"/>
      <c r="G12" s="41">
        <f t="shared" si="0"/>
        <v>45000</v>
      </c>
      <c r="H12" s="15"/>
      <c r="I12" s="15"/>
      <c r="J12" s="375" t="s">
        <v>438</v>
      </c>
      <c r="K12" s="140"/>
      <c r="L12" s="374"/>
      <c r="M12" s="10"/>
      <c r="N12" s="10"/>
      <c r="O12" s="10"/>
    </row>
    <row r="13" spans="1:15" x14ac:dyDescent="0.25">
      <c r="A13" s="374">
        <f t="shared" si="1"/>
        <v>12</v>
      </c>
      <c r="B13" s="11">
        <v>45560</v>
      </c>
      <c r="C13" s="10" t="s">
        <v>185</v>
      </c>
      <c r="D13" s="92" t="s">
        <v>27</v>
      </c>
      <c r="E13" s="41">
        <v>45000</v>
      </c>
      <c r="F13" s="374"/>
      <c r="G13" s="41">
        <f t="shared" si="0"/>
        <v>45000</v>
      </c>
      <c r="H13" s="15"/>
      <c r="I13" s="15"/>
      <c r="J13" s="375" t="s">
        <v>438</v>
      </c>
      <c r="K13" s="140"/>
      <c r="L13" s="374"/>
      <c r="M13" s="10"/>
      <c r="N13" s="10"/>
      <c r="O13" s="10"/>
    </row>
    <row r="14" spans="1:15" x14ac:dyDescent="0.25">
      <c r="A14" s="374">
        <f t="shared" si="1"/>
        <v>13</v>
      </c>
      <c r="B14" s="11">
        <v>45560</v>
      </c>
      <c r="C14" s="10" t="s">
        <v>782</v>
      </c>
      <c r="D14" s="92" t="s">
        <v>27</v>
      </c>
      <c r="E14" s="41">
        <v>45000</v>
      </c>
      <c r="F14" s="374"/>
      <c r="G14" s="41">
        <f t="shared" si="0"/>
        <v>45000</v>
      </c>
      <c r="H14" s="15"/>
      <c r="I14" s="15"/>
      <c r="J14" s="375"/>
      <c r="K14" s="140"/>
      <c r="L14" s="374"/>
      <c r="M14" s="10"/>
      <c r="N14" s="10"/>
      <c r="O14" s="10"/>
    </row>
    <row r="15" spans="1:15" x14ac:dyDescent="0.25">
      <c r="A15" s="374">
        <f t="shared" si="1"/>
        <v>14</v>
      </c>
      <c r="B15" s="11">
        <v>45562</v>
      </c>
      <c r="C15" s="10" t="s">
        <v>788</v>
      </c>
      <c r="D15" s="92" t="s">
        <v>27</v>
      </c>
      <c r="E15" s="41">
        <v>45000</v>
      </c>
      <c r="F15" s="10"/>
      <c r="G15" s="41">
        <f t="shared" si="0"/>
        <v>45000</v>
      </c>
      <c r="H15" s="10"/>
      <c r="I15" s="10"/>
      <c r="J15" s="10"/>
      <c r="K15" s="10"/>
      <c r="L15" s="10"/>
      <c r="M15" s="10"/>
      <c r="N15" s="10"/>
      <c r="O15" s="10"/>
    </row>
  </sheetData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67" workbookViewId="0">
      <selection activeCell="A53" sqref="A53:H75"/>
    </sheetView>
  </sheetViews>
  <sheetFormatPr baseColWidth="10" defaultRowHeight="15" x14ac:dyDescent="0.25"/>
  <cols>
    <col min="2" max="2" width="11.140625" bestFit="1" customWidth="1"/>
    <col min="6" max="6" width="14.5703125" bestFit="1" customWidth="1"/>
    <col min="7" max="7" width="12.85546875" bestFit="1" customWidth="1"/>
    <col min="8" max="8" width="10.7109375" bestFit="1" customWidth="1"/>
  </cols>
  <sheetData>
    <row r="1" spans="1:8" x14ac:dyDescent="0.25">
      <c r="C1" s="414" t="s">
        <v>432</v>
      </c>
      <c r="D1" s="414"/>
      <c r="E1" s="414"/>
      <c r="F1" s="414"/>
    </row>
    <row r="3" spans="1:8" x14ac:dyDescent="0.25">
      <c r="A3" s="397" t="s">
        <v>329</v>
      </c>
      <c r="B3" s="397" t="s">
        <v>0</v>
      </c>
      <c r="C3" s="397" t="s">
        <v>79</v>
      </c>
      <c r="D3" s="402"/>
      <c r="E3" s="397" t="s">
        <v>5</v>
      </c>
      <c r="F3" s="402"/>
      <c r="G3" s="397" t="s">
        <v>107</v>
      </c>
      <c r="H3" s="397" t="s">
        <v>9</v>
      </c>
    </row>
    <row r="4" spans="1:8" x14ac:dyDescent="0.25">
      <c r="A4" s="397"/>
      <c r="B4" s="397"/>
      <c r="C4" s="403"/>
      <c r="D4" s="404"/>
      <c r="E4" s="403"/>
      <c r="F4" s="404"/>
      <c r="G4" s="403"/>
      <c r="H4" s="403"/>
    </row>
    <row r="5" spans="1:8" x14ac:dyDescent="0.25">
      <c r="A5" s="233">
        <v>1</v>
      </c>
      <c r="B5" s="103" t="s">
        <v>431</v>
      </c>
      <c r="C5" s="405">
        <v>750</v>
      </c>
      <c r="D5" s="406"/>
      <c r="E5" s="407">
        <v>730</v>
      </c>
      <c r="F5" s="408"/>
      <c r="G5" s="15">
        <f>C5*E5</f>
        <v>547500</v>
      </c>
      <c r="H5" s="198" t="s">
        <v>430</v>
      </c>
    </row>
    <row r="6" spans="1:8" x14ac:dyDescent="0.25">
      <c r="A6" s="233">
        <f>A5+1</f>
        <v>2</v>
      </c>
      <c r="B6" s="103" t="s">
        <v>414</v>
      </c>
      <c r="C6" s="405">
        <v>750</v>
      </c>
      <c r="D6" s="406"/>
      <c r="E6" s="407">
        <v>730</v>
      </c>
      <c r="F6" s="408"/>
      <c r="G6" s="15">
        <f>C6*E6</f>
        <v>547500</v>
      </c>
      <c r="H6" s="198" t="s">
        <v>430</v>
      </c>
    </row>
    <row r="7" spans="1:8" x14ac:dyDescent="0.25">
      <c r="A7" s="233">
        <f t="shared" ref="A7:A14" si="0">A6+1</f>
        <v>3</v>
      </c>
      <c r="B7" s="103" t="s">
        <v>414</v>
      </c>
      <c r="C7" s="405">
        <v>750</v>
      </c>
      <c r="D7" s="406"/>
      <c r="E7" s="407">
        <v>730</v>
      </c>
      <c r="F7" s="408"/>
      <c r="G7" s="15">
        <f>C7*E7</f>
        <v>547500</v>
      </c>
      <c r="H7" s="198" t="s">
        <v>451</v>
      </c>
    </row>
    <row r="8" spans="1:8" x14ac:dyDescent="0.25">
      <c r="A8" s="233">
        <f t="shared" si="0"/>
        <v>4</v>
      </c>
      <c r="B8" s="103"/>
      <c r="C8" s="405"/>
      <c r="D8" s="406"/>
      <c r="E8" s="407"/>
      <c r="F8" s="408"/>
      <c r="G8" s="15"/>
      <c r="H8" s="198"/>
    </row>
    <row r="9" spans="1:8" x14ac:dyDescent="0.25">
      <c r="A9" s="233">
        <f t="shared" si="0"/>
        <v>5</v>
      </c>
      <c r="B9" s="103"/>
      <c r="C9" s="405"/>
      <c r="D9" s="406"/>
      <c r="E9" s="407"/>
      <c r="F9" s="408"/>
      <c r="G9" s="15"/>
      <c r="H9" s="198"/>
    </row>
    <row r="10" spans="1:8" x14ac:dyDescent="0.25">
      <c r="A10" s="233">
        <f t="shared" si="0"/>
        <v>6</v>
      </c>
      <c r="B10" s="103"/>
      <c r="C10" s="405"/>
      <c r="D10" s="406"/>
      <c r="E10" s="407"/>
      <c r="F10" s="408"/>
      <c r="G10" s="15"/>
      <c r="H10" s="198"/>
    </row>
    <row r="11" spans="1:8" x14ac:dyDescent="0.25">
      <c r="A11" s="233">
        <f t="shared" si="0"/>
        <v>7</v>
      </c>
      <c r="B11" s="103"/>
      <c r="C11" s="405"/>
      <c r="D11" s="406"/>
      <c r="E11" s="407"/>
      <c r="F11" s="408"/>
      <c r="G11" s="15"/>
      <c r="H11" s="198"/>
    </row>
    <row r="12" spans="1:8" x14ac:dyDescent="0.25">
      <c r="A12" s="233">
        <f t="shared" si="0"/>
        <v>8</v>
      </c>
      <c r="B12" s="103"/>
      <c r="C12" s="405"/>
      <c r="D12" s="406"/>
      <c r="E12" s="407"/>
      <c r="F12" s="408"/>
      <c r="G12" s="15"/>
      <c r="H12" s="198"/>
    </row>
    <row r="13" spans="1:8" x14ac:dyDescent="0.25">
      <c r="A13" s="233">
        <f t="shared" si="0"/>
        <v>9</v>
      </c>
      <c r="B13" s="103"/>
      <c r="C13" s="405"/>
      <c r="D13" s="406"/>
      <c r="E13" s="407"/>
      <c r="F13" s="408"/>
      <c r="G13" s="15"/>
      <c r="H13" s="198"/>
    </row>
    <row r="14" spans="1:8" x14ac:dyDescent="0.25">
      <c r="A14" s="233">
        <f t="shared" si="0"/>
        <v>10</v>
      </c>
      <c r="B14" s="103"/>
      <c r="C14" s="405"/>
      <c r="D14" s="406"/>
      <c r="E14" s="407"/>
      <c r="F14" s="408"/>
      <c r="G14" s="15"/>
      <c r="H14" s="198"/>
    </row>
    <row r="15" spans="1:8" x14ac:dyDescent="0.25">
      <c r="A15" s="10"/>
      <c r="B15" s="103"/>
      <c r="C15" s="405">
        <f>SUM(C5:D14)</f>
        <v>2250</v>
      </c>
      <c r="D15" s="406"/>
      <c r="E15" s="234"/>
      <c r="F15" s="235"/>
      <c r="G15" s="126"/>
      <c r="H15" s="176"/>
    </row>
    <row r="17" spans="1:8" x14ac:dyDescent="0.25">
      <c r="E17" s="413" t="s">
        <v>111</v>
      </c>
      <c r="F17" s="400">
        <f>SUM(G5:G14)</f>
        <v>1642500</v>
      </c>
    </row>
    <row r="18" spans="1:8" x14ac:dyDescent="0.25">
      <c r="E18" s="413"/>
      <c r="F18" s="401"/>
    </row>
    <row r="20" spans="1:8" x14ac:dyDescent="0.25">
      <c r="E20" s="413" t="s">
        <v>7</v>
      </c>
      <c r="F20" s="400">
        <f>SUM(G5:G6)</f>
        <v>1095000</v>
      </c>
    </row>
    <row r="21" spans="1:8" x14ac:dyDescent="0.25">
      <c r="E21" s="413"/>
      <c r="F21" s="401"/>
    </row>
    <row r="23" spans="1:8" x14ac:dyDescent="0.25">
      <c r="E23" s="413" t="s">
        <v>71</v>
      </c>
      <c r="F23" s="400">
        <f>F17-F20</f>
        <v>547500</v>
      </c>
    </row>
    <row r="24" spans="1:8" x14ac:dyDescent="0.25">
      <c r="E24" s="413"/>
      <c r="F24" s="401"/>
    </row>
    <row r="28" spans="1:8" x14ac:dyDescent="0.25">
      <c r="C28" s="414" t="s">
        <v>432</v>
      </c>
      <c r="D28" s="414"/>
      <c r="E28" s="414"/>
      <c r="F28" s="414"/>
    </row>
    <row r="30" spans="1:8" x14ac:dyDescent="0.25">
      <c r="A30" s="397" t="s">
        <v>329</v>
      </c>
      <c r="B30" s="397" t="s">
        <v>0</v>
      </c>
      <c r="C30" s="397" t="s">
        <v>79</v>
      </c>
      <c r="D30" s="402"/>
      <c r="E30" s="397" t="s">
        <v>5</v>
      </c>
      <c r="F30" s="402"/>
      <c r="G30" s="397" t="s">
        <v>107</v>
      </c>
      <c r="H30" s="397" t="s">
        <v>9</v>
      </c>
    </row>
    <row r="31" spans="1:8" x14ac:dyDescent="0.25">
      <c r="A31" s="397"/>
      <c r="B31" s="397"/>
      <c r="C31" s="403"/>
      <c r="D31" s="404"/>
      <c r="E31" s="403"/>
      <c r="F31" s="404"/>
      <c r="G31" s="403"/>
      <c r="H31" s="403"/>
    </row>
    <row r="32" spans="1:8" x14ac:dyDescent="0.25">
      <c r="A32" s="310">
        <v>1</v>
      </c>
      <c r="B32" s="103" t="s">
        <v>431</v>
      </c>
      <c r="C32" s="405">
        <v>750</v>
      </c>
      <c r="D32" s="406"/>
      <c r="E32" s="407">
        <v>700</v>
      </c>
      <c r="F32" s="408"/>
      <c r="G32" s="15">
        <f>C32*E32</f>
        <v>525000</v>
      </c>
      <c r="H32" s="198">
        <v>45492</v>
      </c>
    </row>
    <row r="33" spans="1:8" x14ac:dyDescent="0.25">
      <c r="A33" s="310">
        <f t="shared" ref="A33:A40" si="1">A32+1</f>
        <v>2</v>
      </c>
      <c r="B33" s="103"/>
      <c r="C33" s="405"/>
      <c r="D33" s="406"/>
      <c r="E33" s="407" t="s">
        <v>549</v>
      </c>
      <c r="F33" s="408"/>
      <c r="G33" s="15">
        <v>210000</v>
      </c>
      <c r="H33" s="198">
        <v>45499</v>
      </c>
    </row>
    <row r="34" spans="1:8" x14ac:dyDescent="0.25">
      <c r="A34" s="310">
        <f t="shared" si="1"/>
        <v>3</v>
      </c>
      <c r="B34" s="103"/>
      <c r="C34" s="405"/>
      <c r="D34" s="406"/>
      <c r="E34" s="407" t="s">
        <v>550</v>
      </c>
      <c r="F34" s="408"/>
      <c r="G34" s="15">
        <v>150000</v>
      </c>
      <c r="H34" s="198">
        <v>45499</v>
      </c>
    </row>
    <row r="35" spans="1:8" x14ac:dyDescent="0.25">
      <c r="A35" s="310">
        <f t="shared" si="1"/>
        <v>4</v>
      </c>
      <c r="B35" s="103"/>
      <c r="C35" s="405"/>
      <c r="D35" s="406"/>
      <c r="E35" s="407" t="s">
        <v>551</v>
      </c>
      <c r="F35" s="408"/>
      <c r="G35" s="15">
        <v>100000</v>
      </c>
      <c r="H35" s="198">
        <v>45499</v>
      </c>
    </row>
    <row r="36" spans="1:8" x14ac:dyDescent="0.25">
      <c r="A36" s="310">
        <f t="shared" si="1"/>
        <v>5</v>
      </c>
      <c r="B36" s="103"/>
      <c r="C36" s="405"/>
      <c r="D36" s="406"/>
      <c r="E36" s="407"/>
      <c r="F36" s="408"/>
      <c r="G36" s="15">
        <v>1000000</v>
      </c>
      <c r="H36" s="198">
        <v>45505</v>
      </c>
    </row>
    <row r="37" spans="1:8" x14ac:dyDescent="0.25">
      <c r="A37" s="310">
        <f t="shared" si="1"/>
        <v>6</v>
      </c>
      <c r="B37" s="103"/>
      <c r="C37" s="405"/>
      <c r="D37" s="406"/>
      <c r="E37" s="407"/>
      <c r="F37" s="408"/>
      <c r="G37" s="15"/>
      <c r="H37" s="198"/>
    </row>
    <row r="38" spans="1:8" x14ac:dyDescent="0.25">
      <c r="A38" s="310">
        <f t="shared" si="1"/>
        <v>7</v>
      </c>
      <c r="B38" s="103"/>
      <c r="C38" s="405"/>
      <c r="D38" s="406"/>
      <c r="E38" s="407"/>
      <c r="F38" s="408"/>
      <c r="G38" s="15"/>
      <c r="H38" s="198"/>
    </row>
    <row r="39" spans="1:8" x14ac:dyDescent="0.25">
      <c r="A39" s="310">
        <f t="shared" si="1"/>
        <v>8</v>
      </c>
      <c r="B39" s="103"/>
      <c r="C39" s="405"/>
      <c r="D39" s="406"/>
      <c r="E39" s="407"/>
      <c r="F39" s="408"/>
      <c r="G39" s="15"/>
      <c r="H39" s="198"/>
    </row>
    <row r="40" spans="1:8" x14ac:dyDescent="0.25">
      <c r="A40" s="310">
        <f t="shared" si="1"/>
        <v>9</v>
      </c>
      <c r="B40" s="103"/>
      <c r="C40" s="405"/>
      <c r="D40" s="406"/>
      <c r="E40" s="407"/>
      <c r="F40" s="408"/>
      <c r="G40" s="15"/>
      <c r="H40" s="198"/>
    </row>
    <row r="41" spans="1:8" x14ac:dyDescent="0.25">
      <c r="A41" s="10"/>
      <c r="B41" s="103"/>
      <c r="C41" s="405">
        <f>SUM(C32:D40)</f>
        <v>750</v>
      </c>
      <c r="D41" s="406"/>
      <c r="E41" s="311"/>
      <c r="F41" s="312"/>
      <c r="G41" s="126"/>
      <c r="H41" s="176"/>
    </row>
    <row r="43" spans="1:8" x14ac:dyDescent="0.25">
      <c r="E43" s="413" t="s">
        <v>111</v>
      </c>
      <c r="F43" s="400">
        <f>SUM(G32:G40)</f>
        <v>1985000</v>
      </c>
    </row>
    <row r="44" spans="1:8" x14ac:dyDescent="0.25">
      <c r="E44" s="413"/>
      <c r="F44" s="401"/>
    </row>
    <row r="46" spans="1:8" x14ac:dyDescent="0.25">
      <c r="E46" s="413" t="s">
        <v>7</v>
      </c>
      <c r="F46" s="400">
        <v>1985000</v>
      </c>
    </row>
    <row r="47" spans="1:8" x14ac:dyDescent="0.25">
      <c r="E47" s="413"/>
      <c r="F47" s="401"/>
    </row>
    <row r="49" spans="1:8" x14ac:dyDescent="0.25">
      <c r="E49" s="413" t="s">
        <v>71</v>
      </c>
      <c r="F49" s="400">
        <f>F43-F46</f>
        <v>0</v>
      </c>
    </row>
    <row r="50" spans="1:8" x14ac:dyDescent="0.25">
      <c r="E50" s="413"/>
      <c r="F50" s="401"/>
    </row>
    <row r="53" spans="1:8" x14ac:dyDescent="0.25">
      <c r="C53" s="414" t="s">
        <v>714</v>
      </c>
      <c r="D53" s="414"/>
      <c r="E53" s="414"/>
      <c r="F53" s="414"/>
    </row>
    <row r="55" spans="1:8" x14ac:dyDescent="0.25">
      <c r="A55" s="397" t="s">
        <v>329</v>
      </c>
      <c r="B55" s="397" t="s">
        <v>0</v>
      </c>
      <c r="C55" s="397" t="s">
        <v>79</v>
      </c>
      <c r="D55" s="402"/>
      <c r="E55" s="397" t="s">
        <v>5</v>
      </c>
      <c r="F55" s="402"/>
      <c r="G55" s="397" t="s">
        <v>107</v>
      </c>
      <c r="H55" s="397" t="s">
        <v>9</v>
      </c>
    </row>
    <row r="56" spans="1:8" x14ac:dyDescent="0.25">
      <c r="A56" s="397"/>
      <c r="B56" s="397"/>
      <c r="C56" s="403"/>
      <c r="D56" s="404"/>
      <c r="E56" s="403"/>
      <c r="F56" s="404"/>
      <c r="G56" s="403"/>
      <c r="H56" s="403"/>
    </row>
    <row r="57" spans="1:8" x14ac:dyDescent="0.25">
      <c r="A57" s="358">
        <v>1</v>
      </c>
      <c r="B57" s="103" t="s">
        <v>431</v>
      </c>
      <c r="C57" s="405">
        <v>750</v>
      </c>
      <c r="D57" s="406"/>
      <c r="E57" s="407">
        <v>700</v>
      </c>
      <c r="F57" s="408"/>
      <c r="G57" s="15">
        <f>C57*E57</f>
        <v>525000</v>
      </c>
      <c r="H57" s="198">
        <v>45545</v>
      </c>
    </row>
    <row r="58" spans="1:8" x14ac:dyDescent="0.25">
      <c r="A58" s="358">
        <f t="shared" ref="A58:A65" si="2">A57+1</f>
        <v>2</v>
      </c>
      <c r="B58" s="103"/>
      <c r="C58" s="405"/>
      <c r="D58" s="406"/>
      <c r="E58" s="407" t="s">
        <v>715</v>
      </c>
      <c r="F58" s="408"/>
      <c r="G58" s="15">
        <v>1000000</v>
      </c>
      <c r="H58" s="198">
        <v>45545</v>
      </c>
    </row>
    <row r="59" spans="1:8" x14ac:dyDescent="0.25">
      <c r="A59" s="358">
        <f t="shared" si="2"/>
        <v>3</v>
      </c>
      <c r="B59" s="103"/>
      <c r="C59" s="405"/>
      <c r="D59" s="406"/>
      <c r="E59" s="407"/>
      <c r="F59" s="408"/>
      <c r="G59" s="15">
        <v>56000</v>
      </c>
      <c r="H59" s="198">
        <v>45561</v>
      </c>
    </row>
    <row r="60" spans="1:8" x14ac:dyDescent="0.25">
      <c r="A60" s="358">
        <f t="shared" si="2"/>
        <v>4</v>
      </c>
      <c r="B60" s="103"/>
      <c r="C60" s="405"/>
      <c r="D60" s="406"/>
      <c r="E60" s="407"/>
      <c r="F60" s="408"/>
      <c r="G60" s="15"/>
      <c r="H60" s="198"/>
    </row>
    <row r="61" spans="1:8" x14ac:dyDescent="0.25">
      <c r="A61" s="358">
        <f t="shared" si="2"/>
        <v>5</v>
      </c>
      <c r="B61" s="103"/>
      <c r="C61" s="405"/>
      <c r="D61" s="406"/>
      <c r="E61" s="407"/>
      <c r="F61" s="408"/>
      <c r="G61" s="15"/>
      <c r="H61" s="198"/>
    </row>
    <row r="62" spans="1:8" x14ac:dyDescent="0.25">
      <c r="A62" s="358">
        <f t="shared" si="2"/>
        <v>6</v>
      </c>
      <c r="B62" s="103"/>
      <c r="C62" s="405"/>
      <c r="D62" s="406"/>
      <c r="E62" s="407"/>
      <c r="F62" s="408"/>
      <c r="G62" s="15"/>
      <c r="H62" s="198"/>
    </row>
    <row r="63" spans="1:8" x14ac:dyDescent="0.25">
      <c r="A63" s="358">
        <f t="shared" si="2"/>
        <v>7</v>
      </c>
      <c r="B63" s="103"/>
      <c r="C63" s="405"/>
      <c r="D63" s="406"/>
      <c r="E63" s="407"/>
      <c r="F63" s="408"/>
      <c r="G63" s="15"/>
      <c r="H63" s="198"/>
    </row>
    <row r="64" spans="1:8" x14ac:dyDescent="0.25">
      <c r="A64" s="358">
        <f t="shared" si="2"/>
        <v>8</v>
      </c>
      <c r="B64" s="103"/>
      <c r="C64" s="405"/>
      <c r="D64" s="406"/>
      <c r="E64" s="407"/>
      <c r="F64" s="408"/>
      <c r="G64" s="15"/>
      <c r="H64" s="198"/>
    </row>
    <row r="65" spans="1:8" x14ac:dyDescent="0.25">
      <c r="A65" s="358">
        <f t="shared" si="2"/>
        <v>9</v>
      </c>
      <c r="B65" s="103"/>
      <c r="C65" s="405"/>
      <c r="D65" s="406"/>
      <c r="E65" s="407"/>
      <c r="F65" s="408"/>
      <c r="G65" s="15"/>
      <c r="H65" s="198"/>
    </row>
    <row r="66" spans="1:8" x14ac:dyDescent="0.25">
      <c r="A66" s="10"/>
      <c r="B66" s="103"/>
      <c r="C66" s="405">
        <f>SUM(C57:D65)</f>
        <v>750</v>
      </c>
      <c r="D66" s="406"/>
      <c r="E66" s="356"/>
      <c r="F66" s="357"/>
      <c r="G66" s="126"/>
      <c r="H66" s="176"/>
    </row>
    <row r="68" spans="1:8" x14ac:dyDescent="0.25">
      <c r="E68" s="413" t="s">
        <v>111</v>
      </c>
      <c r="F68" s="400">
        <f>SUM(G57:G65)</f>
        <v>1581000</v>
      </c>
    </row>
    <row r="69" spans="1:8" x14ac:dyDescent="0.25">
      <c r="E69" s="413"/>
      <c r="F69" s="401"/>
    </row>
    <row r="71" spans="1:8" x14ac:dyDescent="0.25">
      <c r="E71" s="413" t="s">
        <v>7</v>
      </c>
      <c r="F71" s="400"/>
    </row>
    <row r="72" spans="1:8" x14ac:dyDescent="0.25">
      <c r="E72" s="413"/>
      <c r="F72" s="401"/>
    </row>
    <row r="74" spans="1:8" x14ac:dyDescent="0.25">
      <c r="E74" s="413" t="s">
        <v>71</v>
      </c>
      <c r="F74" s="400">
        <f>F68-F71</f>
        <v>1581000</v>
      </c>
    </row>
    <row r="75" spans="1:8" x14ac:dyDescent="0.25">
      <c r="E75" s="413"/>
      <c r="F75" s="401"/>
    </row>
  </sheetData>
  <mergeCells count="98">
    <mergeCell ref="E49:E50"/>
    <mergeCell ref="F49:F50"/>
    <mergeCell ref="C41:D41"/>
    <mergeCell ref="E43:E44"/>
    <mergeCell ref="F43:F44"/>
    <mergeCell ref="E46:E47"/>
    <mergeCell ref="F46:F47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H30:H31"/>
    <mergeCell ref="C33:D33"/>
    <mergeCell ref="E33:F33"/>
    <mergeCell ref="C34:D34"/>
    <mergeCell ref="E34:F34"/>
    <mergeCell ref="C32:D32"/>
    <mergeCell ref="E32:F32"/>
    <mergeCell ref="A30:A31"/>
    <mergeCell ref="B30:B31"/>
    <mergeCell ref="C30:D31"/>
    <mergeCell ref="E30:F31"/>
    <mergeCell ref="G30:G31"/>
    <mergeCell ref="E17:E18"/>
    <mergeCell ref="F17:F18"/>
    <mergeCell ref="C15:D15"/>
    <mergeCell ref="C28:F28"/>
    <mergeCell ref="E20:E21"/>
    <mergeCell ref="F20:F21"/>
    <mergeCell ref="E23:E24"/>
    <mergeCell ref="F23:F24"/>
    <mergeCell ref="C13:D13"/>
    <mergeCell ref="E13:F13"/>
    <mergeCell ref="C14:D14"/>
    <mergeCell ref="E14:F14"/>
    <mergeCell ref="H3:H4"/>
    <mergeCell ref="C5:D5"/>
    <mergeCell ref="E5:F5"/>
    <mergeCell ref="C6:D6"/>
    <mergeCell ref="E6:F6"/>
    <mergeCell ref="G3:G4"/>
    <mergeCell ref="C7:D7"/>
    <mergeCell ref="E7:F7"/>
    <mergeCell ref="C8:D8"/>
    <mergeCell ref="E8:F8"/>
    <mergeCell ref="C9:D9"/>
    <mergeCell ref="E9:F9"/>
    <mergeCell ref="C1:F1"/>
    <mergeCell ref="A3:A4"/>
    <mergeCell ref="B3:B4"/>
    <mergeCell ref="C3:D4"/>
    <mergeCell ref="E3:F4"/>
    <mergeCell ref="C10:D10"/>
    <mergeCell ref="E10:F10"/>
    <mergeCell ref="C11:D11"/>
    <mergeCell ref="E11:F11"/>
    <mergeCell ref="C12:D12"/>
    <mergeCell ref="E12:F12"/>
    <mergeCell ref="C53:F53"/>
    <mergeCell ref="A55:A56"/>
    <mergeCell ref="B55:B56"/>
    <mergeCell ref="C55:D56"/>
    <mergeCell ref="E55:F56"/>
    <mergeCell ref="G55:G56"/>
    <mergeCell ref="H55:H5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64:D64"/>
    <mergeCell ref="E64:F64"/>
    <mergeCell ref="E71:E72"/>
    <mergeCell ref="F71:F72"/>
    <mergeCell ref="E74:E75"/>
    <mergeCell ref="F74:F75"/>
    <mergeCell ref="C65:D65"/>
    <mergeCell ref="E65:F65"/>
    <mergeCell ref="C66:D66"/>
    <mergeCell ref="E68:E69"/>
    <mergeCell ref="F68:F69"/>
  </mergeCells>
  <pageMargins left="0.7" right="0.7" top="0.75" bottom="0.75" header="0.3" footer="0.3"/>
  <pageSetup orientation="landscape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26"/>
  <sheetViews>
    <sheetView topLeftCell="I3" workbookViewId="0">
      <selection activeCell="W14" sqref="W14"/>
    </sheetView>
  </sheetViews>
  <sheetFormatPr baseColWidth="10" defaultRowHeight="15" x14ac:dyDescent="0.25"/>
  <cols>
    <col min="3" max="3" width="14.85546875" bestFit="1" customWidth="1"/>
    <col min="4" max="4" width="20.5703125" bestFit="1" customWidth="1"/>
    <col min="7" max="7" width="10.7109375" bestFit="1" customWidth="1"/>
    <col min="8" max="8" width="14.85546875" bestFit="1" customWidth="1"/>
    <col min="9" max="9" width="20.5703125" bestFit="1" customWidth="1"/>
    <col min="12" max="12" width="14.85546875" bestFit="1" customWidth="1"/>
    <col min="17" max="17" width="13.85546875" bestFit="1" customWidth="1"/>
  </cols>
  <sheetData>
    <row r="4" spans="2:19" ht="15" customHeight="1" x14ac:dyDescent="0.25">
      <c r="B4" s="493" t="s">
        <v>9</v>
      </c>
      <c r="C4" s="493" t="s">
        <v>105</v>
      </c>
      <c r="D4" s="493" t="s">
        <v>57</v>
      </c>
      <c r="G4" s="493" t="s">
        <v>9</v>
      </c>
      <c r="H4" s="493" t="s">
        <v>105</v>
      </c>
      <c r="I4" s="493" t="s">
        <v>57</v>
      </c>
      <c r="K4" s="493" t="s">
        <v>9</v>
      </c>
      <c r="L4" s="530" t="s">
        <v>105</v>
      </c>
      <c r="M4" s="531"/>
      <c r="N4" s="493" t="s">
        <v>57</v>
      </c>
      <c r="P4" s="493" t="s">
        <v>9</v>
      </c>
      <c r="Q4" s="530" t="s">
        <v>105</v>
      </c>
      <c r="R4" s="531"/>
      <c r="S4" s="493" t="s">
        <v>57</v>
      </c>
    </row>
    <row r="5" spans="2:19" ht="15" customHeight="1" x14ac:dyDescent="0.25">
      <c r="B5" s="493"/>
      <c r="C5" s="493"/>
      <c r="D5" s="493"/>
      <c r="G5" s="493"/>
      <c r="H5" s="493"/>
      <c r="I5" s="493"/>
      <c r="K5" s="493"/>
      <c r="L5" s="532"/>
      <c r="M5" s="533"/>
      <c r="N5" s="493"/>
      <c r="P5" s="493"/>
      <c r="Q5" s="532"/>
      <c r="R5" s="533"/>
      <c r="S5" s="493"/>
    </row>
    <row r="6" spans="2:19" x14ac:dyDescent="0.25">
      <c r="B6" s="10"/>
      <c r="C6" s="15">
        <v>25323000</v>
      </c>
      <c r="D6" s="10" t="s">
        <v>153</v>
      </c>
      <c r="G6" s="11">
        <v>45174</v>
      </c>
      <c r="H6" s="15">
        <v>33300000</v>
      </c>
      <c r="I6" s="10"/>
      <c r="K6" s="10"/>
      <c r="L6" s="407">
        <v>61700000</v>
      </c>
      <c r="M6" s="408"/>
      <c r="N6" s="10"/>
      <c r="P6" s="10"/>
      <c r="Q6" s="407">
        <v>89005650</v>
      </c>
      <c r="R6" s="408"/>
      <c r="S6" s="10"/>
    </row>
    <row r="7" spans="2:19" x14ac:dyDescent="0.25">
      <c r="B7" s="10"/>
      <c r="C7" s="15">
        <v>60000000</v>
      </c>
      <c r="D7" s="10" t="s">
        <v>152</v>
      </c>
      <c r="G7" s="11">
        <v>45174</v>
      </c>
      <c r="H7" s="15">
        <v>36712000</v>
      </c>
      <c r="I7" s="10"/>
      <c r="K7" s="10"/>
      <c r="L7" s="407">
        <v>40024000</v>
      </c>
      <c r="M7" s="408"/>
      <c r="N7" s="10"/>
      <c r="P7" s="10"/>
      <c r="Q7" s="407">
        <v>10200000</v>
      </c>
      <c r="R7" s="408">
        <v>10200000</v>
      </c>
      <c r="S7" s="10"/>
    </row>
    <row r="8" spans="2:19" x14ac:dyDescent="0.25">
      <c r="B8" s="10"/>
      <c r="C8" s="15">
        <v>25947000</v>
      </c>
      <c r="D8" s="10" t="s">
        <v>153</v>
      </c>
      <c r="G8" s="11">
        <v>45174</v>
      </c>
      <c r="H8" s="15">
        <v>20900000</v>
      </c>
      <c r="I8" s="10"/>
      <c r="K8" s="10"/>
      <c r="L8" s="407">
        <v>45000000</v>
      </c>
      <c r="M8" s="408"/>
      <c r="N8" s="10"/>
      <c r="P8" s="10"/>
      <c r="Q8" s="407">
        <v>23800000</v>
      </c>
      <c r="R8" s="408">
        <v>23800000</v>
      </c>
      <c r="S8" s="10"/>
    </row>
    <row r="9" spans="2:19" x14ac:dyDescent="0.25">
      <c r="B9" s="10"/>
      <c r="C9" s="15">
        <v>61000000</v>
      </c>
      <c r="D9" s="10" t="s">
        <v>58</v>
      </c>
      <c r="G9" s="11">
        <v>45174</v>
      </c>
      <c r="H9" s="15">
        <v>11700000</v>
      </c>
      <c r="I9" s="10"/>
      <c r="K9" s="10"/>
      <c r="L9" s="407">
        <v>35000000</v>
      </c>
      <c r="M9" s="408"/>
      <c r="N9" s="10"/>
      <c r="P9" s="10"/>
      <c r="Q9" s="407">
        <v>48200000</v>
      </c>
      <c r="R9" s="408">
        <v>48200000</v>
      </c>
      <c r="S9" s="10"/>
    </row>
    <row r="10" spans="2:19" x14ac:dyDescent="0.25">
      <c r="B10" s="10"/>
      <c r="C10" s="15">
        <v>38936000</v>
      </c>
      <c r="D10" s="10" t="s">
        <v>58</v>
      </c>
      <c r="G10" s="11">
        <v>45174</v>
      </c>
      <c r="H10" s="15">
        <v>45400000</v>
      </c>
      <c r="I10" s="10"/>
      <c r="K10" s="10"/>
      <c r="L10" s="407">
        <v>35000000</v>
      </c>
      <c r="M10" s="408"/>
      <c r="N10" s="10"/>
      <c r="P10" s="10"/>
      <c r="Q10" s="407">
        <v>50000000</v>
      </c>
      <c r="R10" s="408">
        <v>50000000</v>
      </c>
      <c r="S10" s="10"/>
    </row>
    <row r="11" spans="2:19" x14ac:dyDescent="0.25">
      <c r="B11" s="10"/>
      <c r="C11" s="15">
        <v>60000000</v>
      </c>
      <c r="D11" s="10" t="s">
        <v>154</v>
      </c>
      <c r="G11" s="11"/>
      <c r="H11" s="15"/>
      <c r="I11" s="10"/>
      <c r="K11" s="10"/>
      <c r="L11" s="407">
        <v>37000000</v>
      </c>
      <c r="M11" s="408"/>
      <c r="N11" s="10"/>
      <c r="P11" s="10"/>
      <c r="Q11" s="407">
        <v>50000000</v>
      </c>
      <c r="R11" s="408">
        <v>50000000</v>
      </c>
      <c r="S11" s="10"/>
    </row>
    <row r="12" spans="2:19" x14ac:dyDescent="0.25">
      <c r="B12" s="10"/>
      <c r="C12" s="15">
        <v>2000000</v>
      </c>
      <c r="D12" s="10" t="s">
        <v>155</v>
      </c>
      <c r="G12" s="10"/>
      <c r="H12" s="15"/>
      <c r="I12" s="10"/>
      <c r="K12" s="10"/>
      <c r="L12" s="407">
        <v>118800000</v>
      </c>
      <c r="M12" s="408"/>
      <c r="N12" s="10"/>
      <c r="P12" s="10"/>
      <c r="Q12" s="407">
        <v>65000000</v>
      </c>
      <c r="R12" s="408">
        <v>65000000</v>
      </c>
      <c r="S12" s="10"/>
    </row>
    <row r="13" spans="2:19" x14ac:dyDescent="0.25">
      <c r="B13" s="11">
        <v>45169</v>
      </c>
      <c r="C13" s="15">
        <v>150000000</v>
      </c>
      <c r="D13" s="10" t="s">
        <v>58</v>
      </c>
      <c r="G13" s="11"/>
      <c r="H13" s="15"/>
      <c r="I13" s="10"/>
      <c r="K13" s="10"/>
      <c r="L13" s="407">
        <v>81200000</v>
      </c>
      <c r="M13" s="408"/>
      <c r="N13" s="10"/>
      <c r="P13" s="10"/>
      <c r="Q13" s="407">
        <v>91000000</v>
      </c>
      <c r="R13" s="408"/>
      <c r="S13" s="10"/>
    </row>
    <row r="14" spans="2:19" x14ac:dyDescent="0.25">
      <c r="B14" s="11">
        <v>45169</v>
      </c>
      <c r="C14" s="15">
        <v>39430000</v>
      </c>
      <c r="D14" s="10" t="s">
        <v>152</v>
      </c>
      <c r="G14" s="11"/>
      <c r="H14" s="15"/>
      <c r="I14" s="10"/>
      <c r="K14" s="10"/>
      <c r="L14" s="407">
        <v>166000000</v>
      </c>
      <c r="M14" s="408"/>
      <c r="N14" s="10"/>
      <c r="P14" s="10"/>
      <c r="Q14" s="407"/>
      <c r="R14" s="408"/>
      <c r="S14" s="10"/>
    </row>
    <row r="15" spans="2:19" x14ac:dyDescent="0.25">
      <c r="B15" s="11">
        <v>45173</v>
      </c>
      <c r="C15" s="15">
        <v>45000000</v>
      </c>
      <c r="D15" s="10" t="s">
        <v>178</v>
      </c>
      <c r="G15" s="11"/>
      <c r="H15" s="15"/>
      <c r="I15" s="10"/>
      <c r="K15" s="10"/>
      <c r="L15" s="10"/>
      <c r="M15" s="10"/>
      <c r="N15" s="10"/>
      <c r="P15" s="10"/>
      <c r="Q15" s="10"/>
      <c r="R15" s="10"/>
      <c r="S15" s="10"/>
    </row>
    <row r="16" spans="2:19" x14ac:dyDescent="0.25">
      <c r="B16" s="11">
        <v>45050</v>
      </c>
      <c r="C16" s="15">
        <v>30000000</v>
      </c>
      <c r="D16" s="10" t="s">
        <v>153</v>
      </c>
      <c r="G16" s="11"/>
      <c r="H16" s="15"/>
      <c r="I16" s="10"/>
      <c r="K16" s="10"/>
      <c r="L16" s="10"/>
      <c r="M16" s="10"/>
      <c r="N16" s="10"/>
      <c r="P16" s="10"/>
      <c r="Q16" s="10"/>
      <c r="R16" s="10"/>
      <c r="S16" s="10"/>
    </row>
    <row r="17" spans="2:19" x14ac:dyDescent="0.25">
      <c r="B17" s="11">
        <v>45050</v>
      </c>
      <c r="C17" s="15">
        <v>15000000</v>
      </c>
      <c r="D17" s="10" t="s">
        <v>178</v>
      </c>
      <c r="G17" s="11"/>
      <c r="H17" s="15"/>
      <c r="I17" s="10"/>
      <c r="K17" s="10"/>
      <c r="L17" s="10"/>
      <c r="M17" s="10"/>
      <c r="N17" s="10"/>
      <c r="P17" s="10"/>
      <c r="Q17" s="10"/>
      <c r="R17" s="10"/>
      <c r="S17" s="10"/>
    </row>
    <row r="18" spans="2:19" x14ac:dyDescent="0.25">
      <c r="B18" s="11">
        <v>45050</v>
      </c>
      <c r="C18" s="15">
        <v>30016000</v>
      </c>
      <c r="D18" s="33" t="s">
        <v>179</v>
      </c>
      <c r="G18" s="11"/>
      <c r="H18" s="15"/>
      <c r="I18" s="33"/>
      <c r="K18" s="14"/>
      <c r="L18" s="14"/>
      <c r="M18" s="10"/>
      <c r="N18" s="10"/>
      <c r="P18" s="14"/>
      <c r="Q18" s="14"/>
      <c r="R18" s="10"/>
      <c r="S18" s="10"/>
    </row>
    <row r="19" spans="2:19" x14ac:dyDescent="0.25">
      <c r="B19" s="46"/>
      <c r="C19" s="71"/>
      <c r="D19" s="70"/>
      <c r="G19" s="46"/>
      <c r="H19" s="71"/>
      <c r="I19" s="70"/>
      <c r="K19" s="14"/>
      <c r="L19" s="14"/>
      <c r="M19" s="10"/>
      <c r="N19" s="10"/>
      <c r="P19" s="14"/>
      <c r="Q19" s="14"/>
      <c r="R19" s="10"/>
      <c r="S19" s="10"/>
    </row>
    <row r="20" spans="2:19" x14ac:dyDescent="0.25">
      <c r="B20" s="46"/>
      <c r="C20" s="71"/>
      <c r="D20" s="70"/>
      <c r="G20" s="46"/>
      <c r="H20" s="71"/>
      <c r="I20" s="70"/>
      <c r="K20" s="14"/>
      <c r="L20" s="14"/>
      <c r="M20" s="10"/>
      <c r="N20" s="10"/>
      <c r="P20" s="14"/>
      <c r="Q20" s="14"/>
      <c r="R20" s="10"/>
      <c r="S20" s="10"/>
    </row>
    <row r="21" spans="2:19" x14ac:dyDescent="0.25">
      <c r="B21" s="46"/>
      <c r="C21" s="71"/>
      <c r="D21" s="70"/>
      <c r="G21" s="46"/>
      <c r="H21" s="71"/>
      <c r="I21" s="70"/>
      <c r="K21" s="14"/>
      <c r="L21" s="14"/>
      <c r="M21" s="10"/>
      <c r="N21" s="10"/>
      <c r="P21" s="14"/>
      <c r="Q21" s="14"/>
      <c r="R21" s="10"/>
      <c r="S21" s="10"/>
    </row>
    <row r="22" spans="2:19" ht="15" customHeight="1" x14ac:dyDescent="0.25">
      <c r="C22" s="395" t="s">
        <v>111</v>
      </c>
      <c r="D22" s="529">
        <f>C6+C7+C8+C9+C11+C10+C12+C13+C14+C15+C16+C17+C18</f>
        <v>582652000</v>
      </c>
      <c r="H22" s="395" t="s">
        <v>111</v>
      </c>
      <c r="I22" s="529">
        <f>H6+H7+H8+H9+H11+H10+H12+H13+H14+H15+H16+H17+H18</f>
        <v>148012000</v>
      </c>
      <c r="K22" s="530"/>
      <c r="L22" s="531"/>
      <c r="M22" s="534">
        <f>L6+L7+L8+L9+L11+L10+L12+L13+L14</f>
        <v>619724000</v>
      </c>
      <c r="N22" s="535"/>
      <c r="P22" s="530"/>
      <c r="Q22" s="531"/>
      <c r="R22" s="534">
        <f>Q6+Q7+Q8+Q9+Q11+Q10+Q12+Q13+Q14</f>
        <v>427205650</v>
      </c>
      <c r="S22" s="535"/>
    </row>
    <row r="23" spans="2:19" ht="15" customHeight="1" x14ac:dyDescent="0.25">
      <c r="C23" s="396"/>
      <c r="D23" s="538"/>
      <c r="H23" s="396"/>
      <c r="I23" s="538"/>
      <c r="K23" s="532"/>
      <c r="L23" s="533"/>
      <c r="M23" s="536"/>
      <c r="N23" s="537"/>
      <c r="P23" s="532"/>
      <c r="Q23" s="533"/>
      <c r="R23" s="536"/>
      <c r="S23" s="537"/>
    </row>
    <row r="25" spans="2:19" x14ac:dyDescent="0.25">
      <c r="D25" s="539"/>
    </row>
    <row r="26" spans="2:19" x14ac:dyDescent="0.25">
      <c r="D26" s="539"/>
    </row>
  </sheetData>
  <mergeCells count="39">
    <mergeCell ref="I22:I23"/>
    <mergeCell ref="D22:D23"/>
    <mergeCell ref="C22:C23"/>
    <mergeCell ref="D25:D26"/>
    <mergeCell ref="G4:G5"/>
    <mergeCell ref="H4:H5"/>
    <mergeCell ref="H22:H23"/>
    <mergeCell ref="K4:K5"/>
    <mergeCell ref="L4:M5"/>
    <mergeCell ref="N4:N5"/>
    <mergeCell ref="B4:B5"/>
    <mergeCell ref="C4:C5"/>
    <mergeCell ref="D4:D5"/>
    <mergeCell ref="I4:I5"/>
    <mergeCell ref="L6:M6"/>
    <mergeCell ref="L7:M7"/>
    <mergeCell ref="L8:M8"/>
    <mergeCell ref="L9:M9"/>
    <mergeCell ref="L10:M10"/>
    <mergeCell ref="P4:P5"/>
    <mergeCell ref="Q4:R5"/>
    <mergeCell ref="S4:S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P22:Q23"/>
    <mergeCell ref="R22:S23"/>
    <mergeCell ref="L11:M11"/>
    <mergeCell ref="L12:M12"/>
    <mergeCell ref="L13:M13"/>
    <mergeCell ref="L14:M14"/>
    <mergeCell ref="K22:L23"/>
    <mergeCell ref="M22:N23"/>
  </mergeCells>
  <pageMargins left="0.7" right="0.7" top="0.75" bottom="0.75" header="0.3" footer="0.3"/>
  <pageSetup paperSize="9" scale="4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G32" sqref="G32"/>
    </sheetView>
  </sheetViews>
  <sheetFormatPr baseColWidth="10" defaultRowHeight="15" x14ac:dyDescent="0.25"/>
  <cols>
    <col min="1" max="1" width="14.140625" bestFit="1" customWidth="1"/>
    <col min="2" max="2" width="9.28515625" bestFit="1" customWidth="1"/>
    <col min="3" max="3" width="10.85546875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8" width="13.85546875" bestFit="1" customWidth="1"/>
    <col min="9" max="9" width="13.85546875" customWidth="1"/>
    <col min="10" max="10" width="10.7109375" bestFit="1" customWidth="1"/>
    <col min="12" max="12" width="13.85546875" bestFit="1" customWidth="1"/>
  </cols>
  <sheetData>
    <row r="1" spans="1:12" ht="18.75" customHeight="1" x14ac:dyDescent="0.25">
      <c r="A1" s="395" t="s">
        <v>0</v>
      </c>
      <c r="B1" s="395" t="s">
        <v>1</v>
      </c>
      <c r="C1" s="395" t="s">
        <v>0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7</v>
      </c>
    </row>
    <row r="2" spans="1:12" ht="18.7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144</v>
      </c>
      <c r="B3" s="6" t="s">
        <v>25</v>
      </c>
      <c r="C3" s="4">
        <v>55000</v>
      </c>
      <c r="D3" s="4">
        <v>330</v>
      </c>
      <c r="E3" s="5">
        <v>670</v>
      </c>
      <c r="F3" s="4">
        <f>C3-D3</f>
        <v>54670</v>
      </c>
      <c r="G3" s="5">
        <f>E3*F3</f>
        <v>36628900</v>
      </c>
      <c r="H3" s="5">
        <v>36628900</v>
      </c>
      <c r="I3" s="5">
        <f>G3-H3</f>
        <v>0</v>
      </c>
      <c r="J3" s="67">
        <v>45181</v>
      </c>
      <c r="K3" s="52" t="s">
        <v>32</v>
      </c>
      <c r="L3" s="15">
        <v>37400000</v>
      </c>
    </row>
    <row r="4" spans="1:12" ht="16.5" x14ac:dyDescent="0.3">
      <c r="A4" s="3" t="s">
        <v>145</v>
      </c>
      <c r="B4" s="6" t="s">
        <v>25</v>
      </c>
      <c r="C4" s="4">
        <v>55000</v>
      </c>
      <c r="D4" s="4">
        <v>205</v>
      </c>
      <c r="E4" s="5">
        <v>670</v>
      </c>
      <c r="F4" s="4">
        <f>C4-D4</f>
        <v>54795</v>
      </c>
      <c r="G4" s="5">
        <f>E4*F4</f>
        <v>36712650</v>
      </c>
      <c r="H4" s="5">
        <v>36712650</v>
      </c>
      <c r="I4" s="5">
        <f>G4-H4</f>
        <v>0</v>
      </c>
      <c r="J4" s="67">
        <v>45174</v>
      </c>
      <c r="K4" s="52" t="s">
        <v>32</v>
      </c>
      <c r="L4" s="15">
        <v>35944900</v>
      </c>
    </row>
    <row r="5" spans="1:12" ht="16.5" x14ac:dyDescent="0.3">
      <c r="A5" s="3" t="s">
        <v>146</v>
      </c>
      <c r="B5" s="6" t="s">
        <v>25</v>
      </c>
      <c r="C5" s="4">
        <v>55000</v>
      </c>
      <c r="D5" s="4">
        <v>200</v>
      </c>
      <c r="E5" s="5">
        <v>670</v>
      </c>
      <c r="F5" s="4">
        <f>C5-D5</f>
        <v>54800</v>
      </c>
      <c r="G5" s="5">
        <f>E5*F5</f>
        <v>36716000</v>
      </c>
      <c r="H5" s="5">
        <v>36716000</v>
      </c>
      <c r="I5" s="5">
        <f>G5-H5</f>
        <v>0</v>
      </c>
      <c r="J5" s="67">
        <v>45181</v>
      </c>
      <c r="K5" s="52" t="s">
        <v>32</v>
      </c>
      <c r="L5" s="10"/>
    </row>
    <row r="6" spans="1:12" ht="16.5" x14ac:dyDescent="0.3">
      <c r="A6" s="77"/>
      <c r="B6" s="78"/>
      <c r="C6" s="79"/>
      <c r="D6" s="79"/>
      <c r="E6" s="79"/>
      <c r="F6" s="81"/>
      <c r="G6" s="82"/>
      <c r="H6" s="82"/>
      <c r="I6" s="82"/>
      <c r="J6" s="78"/>
      <c r="K6" s="80"/>
      <c r="L6" s="80"/>
    </row>
    <row r="7" spans="1:12" ht="16.5" x14ac:dyDescent="0.3">
      <c r="A7" s="3" t="s">
        <v>194</v>
      </c>
      <c r="B7" s="6" t="s">
        <v>25</v>
      </c>
      <c r="C7" s="4">
        <v>45000</v>
      </c>
      <c r="D7" s="4">
        <v>50</v>
      </c>
      <c r="E7" s="5">
        <v>720</v>
      </c>
      <c r="F7" s="4">
        <f>C7-D7</f>
        <v>44950</v>
      </c>
      <c r="G7" s="5">
        <f>E7*F7</f>
        <v>32364000</v>
      </c>
      <c r="H7" s="5">
        <v>32364000</v>
      </c>
      <c r="I7" s="5">
        <f>G7-H7</f>
        <v>0</v>
      </c>
      <c r="J7" s="51"/>
      <c r="K7" s="52" t="s">
        <v>32</v>
      </c>
      <c r="L7" s="10"/>
    </row>
    <row r="8" spans="1:12" ht="16.5" x14ac:dyDescent="0.3">
      <c r="A8" s="3" t="s">
        <v>195</v>
      </c>
      <c r="B8" s="6" t="s">
        <v>25</v>
      </c>
      <c r="C8" s="4">
        <v>45000</v>
      </c>
      <c r="D8" s="4">
        <v>50</v>
      </c>
      <c r="E8" s="5">
        <v>720</v>
      </c>
      <c r="F8" s="4">
        <f>C8-D8</f>
        <v>44950</v>
      </c>
      <c r="G8" s="5">
        <f>E8*F8</f>
        <v>32364000</v>
      </c>
      <c r="H8" s="5">
        <v>32364000</v>
      </c>
      <c r="I8" s="5">
        <f>G8-H8</f>
        <v>0</v>
      </c>
      <c r="J8" s="51"/>
      <c r="K8" s="52" t="s">
        <v>32</v>
      </c>
      <c r="L8" s="10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51"/>
      <c r="K9" s="10"/>
      <c r="L9" s="10"/>
    </row>
    <row r="10" spans="1:12" ht="16.5" x14ac:dyDescent="0.3">
      <c r="A10" s="3"/>
      <c r="B10" s="6"/>
      <c r="C10" s="4"/>
      <c r="D10" s="4"/>
      <c r="E10" s="5"/>
      <c r="F10" s="4"/>
      <c r="G10" s="5"/>
      <c r="H10" s="5"/>
      <c r="I10" s="5"/>
      <c r="J10" s="51"/>
      <c r="K10" s="10"/>
      <c r="L10" s="10"/>
    </row>
    <row r="11" spans="1:12" ht="16.5" x14ac:dyDescent="0.3">
      <c r="A11" s="3"/>
      <c r="B11" s="6"/>
      <c r="C11" s="4"/>
      <c r="D11" s="4"/>
      <c r="E11" s="5"/>
      <c r="F11" s="4"/>
      <c r="G11" s="5"/>
      <c r="H11" s="5"/>
      <c r="I11" s="5"/>
      <c r="J11" s="51"/>
      <c r="K11" s="10"/>
      <c r="L11" s="10"/>
    </row>
    <row r="12" spans="1:12" ht="16.5" x14ac:dyDescent="0.3">
      <c r="A12" s="3"/>
      <c r="B12" s="6"/>
      <c r="C12" s="4"/>
      <c r="D12" s="4"/>
      <c r="E12" s="5"/>
      <c r="F12" s="4"/>
      <c r="G12" s="5"/>
      <c r="H12" s="5"/>
      <c r="I12" s="5"/>
      <c r="J12" s="124"/>
      <c r="K12" s="10"/>
      <c r="L12" s="10"/>
    </row>
    <row r="13" spans="1:12" ht="16.5" x14ac:dyDescent="0.3">
      <c r="A13" s="3"/>
      <c r="B13" s="6"/>
      <c r="C13" s="4"/>
      <c r="D13" s="4"/>
      <c r="E13" s="5"/>
      <c r="F13" s="4"/>
      <c r="G13" s="5"/>
      <c r="H13" s="5"/>
      <c r="I13" s="5"/>
      <c r="J13" s="124"/>
      <c r="K13" s="10"/>
      <c r="L13" s="10"/>
    </row>
    <row r="14" spans="1:12" ht="16.5" x14ac:dyDescent="0.3">
      <c r="A14" s="3"/>
      <c r="B14" s="6" t="s">
        <v>25</v>
      </c>
      <c r="C14" s="4"/>
      <c r="D14" s="4"/>
      <c r="E14" s="4"/>
      <c r="F14" s="5"/>
      <c r="G14" s="5"/>
      <c r="H14" s="5"/>
      <c r="I14" s="5"/>
      <c r="J14" s="51"/>
      <c r="K14" s="10"/>
      <c r="L14" s="10"/>
    </row>
    <row r="18" spans="7:10" x14ac:dyDescent="0.25">
      <c r="G18" s="492" t="s">
        <v>55</v>
      </c>
      <c r="H18" s="398">
        <f>G3+G4+G5+G7+G8+G9+G10+G11+G12+G13</f>
        <v>174785550</v>
      </c>
      <c r="I18" s="398"/>
      <c r="J18" s="398"/>
    </row>
    <row r="19" spans="7:10" x14ac:dyDescent="0.25">
      <c r="G19" s="492"/>
      <c r="H19" s="398"/>
      <c r="I19" s="398"/>
      <c r="J19" s="398"/>
    </row>
    <row r="21" spans="7:10" x14ac:dyDescent="0.25">
      <c r="G21" s="492" t="s">
        <v>66</v>
      </c>
      <c r="H21" s="398">
        <f>H3+H4+H5+H6+H7+H8+H9</f>
        <v>174785550</v>
      </c>
      <c r="I21" s="398"/>
      <c r="J21" s="398">
        <f>J3+J4</f>
        <v>90355</v>
      </c>
    </row>
    <row r="22" spans="7:10" x14ac:dyDescent="0.25">
      <c r="G22" s="492"/>
      <c r="H22" s="398"/>
      <c r="I22" s="398"/>
      <c r="J22" s="398"/>
    </row>
    <row r="24" spans="7:10" x14ac:dyDescent="0.25">
      <c r="G24" s="492" t="s">
        <v>71</v>
      </c>
      <c r="H24" s="398">
        <f>H18-H21</f>
        <v>0</v>
      </c>
      <c r="I24" s="398"/>
      <c r="J24" s="398">
        <f>H18-J21</f>
        <v>174695195</v>
      </c>
    </row>
    <row r="25" spans="7:10" x14ac:dyDescent="0.25">
      <c r="G25" s="492"/>
      <c r="H25" s="398"/>
      <c r="I25" s="398"/>
      <c r="J25" s="398"/>
    </row>
  </sheetData>
  <mergeCells count="18">
    <mergeCell ref="L1:L2"/>
    <mergeCell ref="G18:G19"/>
    <mergeCell ref="H18:J19"/>
    <mergeCell ref="G21:G22"/>
    <mergeCell ref="H21:J22"/>
    <mergeCell ref="K1:K2"/>
    <mergeCell ref="I1:I2"/>
    <mergeCell ref="G24:G25"/>
    <mergeCell ref="H24:J25"/>
    <mergeCell ref="G1:G2"/>
    <mergeCell ref="H1:H2"/>
    <mergeCell ref="J1:J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scale="7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1" workbookViewId="0">
      <selection activeCell="K3" sqref="K3"/>
    </sheetView>
  </sheetViews>
  <sheetFormatPr baseColWidth="10" defaultRowHeight="15" x14ac:dyDescent="0.25"/>
  <cols>
    <col min="1" max="1" width="14.28515625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8" width="19" customWidth="1"/>
    <col min="9" max="9" width="13.85546875" bestFit="1" customWidth="1"/>
  </cols>
  <sheetData>
    <row r="1" spans="1:11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71</v>
      </c>
      <c r="I1" s="395" t="s">
        <v>7</v>
      </c>
      <c r="J1" s="395" t="s">
        <v>9</v>
      </c>
      <c r="K1" s="395" t="s">
        <v>33</v>
      </c>
    </row>
    <row r="2" spans="1:1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ht="16.5" x14ac:dyDescent="0.3">
      <c r="A3" s="3" t="s">
        <v>151</v>
      </c>
      <c r="B3" s="6" t="s">
        <v>25</v>
      </c>
      <c r="C3" s="4">
        <v>55000</v>
      </c>
      <c r="D3" s="4">
        <v>260</v>
      </c>
      <c r="E3" s="5">
        <v>700</v>
      </c>
      <c r="F3" s="5">
        <f>C3-D3</f>
        <v>54740</v>
      </c>
      <c r="G3" s="5">
        <f>E3*F3</f>
        <v>38318000</v>
      </c>
      <c r="H3" s="5">
        <f>G3-I3</f>
        <v>0</v>
      </c>
      <c r="I3" s="5">
        <v>38318000</v>
      </c>
      <c r="J3" s="67">
        <v>45182</v>
      </c>
      <c r="K3" s="52" t="s">
        <v>32</v>
      </c>
    </row>
    <row r="4" spans="1:11" ht="16.5" x14ac:dyDescent="0.3">
      <c r="A4" s="3"/>
      <c r="B4" s="6"/>
      <c r="C4" s="4"/>
      <c r="D4" s="4"/>
      <c r="E4" s="5"/>
      <c r="F4" s="5"/>
      <c r="G4" s="5"/>
      <c r="H4" s="5"/>
      <c r="I4" s="5"/>
      <c r="J4" s="5"/>
      <c r="K4" s="10"/>
    </row>
    <row r="5" spans="1:11" ht="16.5" x14ac:dyDescent="0.3">
      <c r="A5" s="3"/>
      <c r="B5" s="6"/>
      <c r="C5" s="4"/>
      <c r="D5" s="4"/>
      <c r="E5" s="5"/>
      <c r="F5" s="5"/>
      <c r="G5" s="5"/>
      <c r="H5" s="5"/>
      <c r="I5" s="5"/>
      <c r="J5" s="55"/>
      <c r="K5" s="10"/>
    </row>
    <row r="6" spans="1:11" ht="16.5" x14ac:dyDescent="0.3">
      <c r="A6" s="3"/>
      <c r="B6" s="6"/>
      <c r="C6" s="4"/>
      <c r="D6" s="4"/>
      <c r="E6" s="4"/>
      <c r="F6" s="5"/>
      <c r="G6" s="5"/>
      <c r="H6" s="5"/>
      <c r="I6" s="5"/>
      <c r="J6" s="55"/>
      <c r="K6" s="10"/>
    </row>
    <row r="7" spans="1:11" ht="16.5" x14ac:dyDescent="0.3">
      <c r="A7" s="3"/>
      <c r="B7" s="12"/>
      <c r="C7" s="4"/>
      <c r="D7" s="4"/>
      <c r="E7" s="4"/>
      <c r="F7" s="5"/>
      <c r="G7" s="5"/>
      <c r="H7" s="5"/>
      <c r="I7" s="5"/>
      <c r="J7" s="55"/>
      <c r="K7" s="10"/>
    </row>
    <row r="8" spans="1:11" ht="16.5" x14ac:dyDescent="0.3">
      <c r="A8" s="3"/>
      <c r="B8" s="12"/>
      <c r="C8" s="4"/>
      <c r="D8" s="4"/>
      <c r="E8" s="4"/>
      <c r="F8" s="5"/>
      <c r="G8" s="5"/>
      <c r="H8" s="5"/>
      <c r="I8" s="5"/>
      <c r="J8" s="55"/>
      <c r="K8" s="10"/>
    </row>
    <row r="9" spans="1:11" ht="16.5" x14ac:dyDescent="0.3">
      <c r="A9" s="3"/>
      <c r="B9" s="12"/>
      <c r="C9" s="4"/>
      <c r="D9" s="4"/>
      <c r="E9" s="4"/>
      <c r="F9" s="5"/>
      <c r="G9" s="5"/>
      <c r="H9" s="5"/>
      <c r="I9" s="5"/>
      <c r="J9" s="55"/>
      <c r="K9" s="10"/>
    </row>
    <row r="10" spans="1:11" ht="16.5" x14ac:dyDescent="0.3">
      <c r="A10" s="3"/>
      <c r="B10" s="6"/>
      <c r="C10" s="4"/>
      <c r="D10" s="4"/>
      <c r="E10" s="4"/>
      <c r="F10" s="5"/>
      <c r="G10" s="5"/>
      <c r="H10" s="5"/>
      <c r="I10" s="5"/>
      <c r="J10" s="55"/>
      <c r="K10" s="10"/>
    </row>
    <row r="11" spans="1:11" ht="16.5" x14ac:dyDescent="0.3">
      <c r="A11" s="3"/>
      <c r="B11" s="6"/>
      <c r="C11" s="4"/>
      <c r="D11" s="4"/>
      <c r="E11" s="4"/>
      <c r="F11" s="5"/>
      <c r="G11" s="5"/>
      <c r="H11" s="5"/>
      <c r="I11" s="5"/>
      <c r="J11" s="55"/>
      <c r="K11" s="10"/>
    </row>
    <row r="12" spans="1:11" ht="16.5" x14ac:dyDescent="0.3">
      <c r="A12" s="3"/>
      <c r="B12" s="7"/>
      <c r="C12" s="4"/>
      <c r="D12" s="4"/>
      <c r="E12" s="4"/>
      <c r="F12" s="5"/>
      <c r="G12" s="5"/>
      <c r="H12" s="5"/>
      <c r="I12" s="5"/>
      <c r="J12" s="55"/>
      <c r="K12" s="10"/>
    </row>
    <row r="16" spans="1:11" ht="21" x14ac:dyDescent="0.25">
      <c r="G16" s="492" t="s">
        <v>55</v>
      </c>
      <c r="H16" s="72"/>
      <c r="I16" s="398">
        <f>G3+G4+G5+G6+G7+G8+G9</f>
        <v>38318000</v>
      </c>
      <c r="J16" s="398"/>
    </row>
    <row r="17" spans="7:10" ht="21" x14ac:dyDescent="0.25">
      <c r="G17" s="492"/>
      <c r="H17" s="72"/>
      <c r="I17" s="398"/>
      <c r="J17" s="398"/>
    </row>
    <row r="19" spans="7:10" ht="21" x14ac:dyDescent="0.25">
      <c r="G19" s="492" t="s">
        <v>66</v>
      </c>
      <c r="H19" s="72"/>
      <c r="I19" s="398">
        <f>I3+I4+I5+I6+I7+I8+I9</f>
        <v>38318000</v>
      </c>
      <c r="J19" s="398">
        <f>J3+J4</f>
        <v>45182</v>
      </c>
    </row>
    <row r="20" spans="7:10" ht="21" x14ac:dyDescent="0.25">
      <c r="G20" s="492"/>
      <c r="H20" s="72"/>
      <c r="I20" s="398"/>
      <c r="J20" s="398"/>
    </row>
    <row r="22" spans="7:10" ht="21" x14ac:dyDescent="0.25">
      <c r="G22" s="492" t="s">
        <v>71</v>
      </c>
      <c r="H22" s="72"/>
      <c r="I22" s="398">
        <f>I16-I19</f>
        <v>0</v>
      </c>
      <c r="J22" s="398">
        <f>I16-J19</f>
        <v>38272818</v>
      </c>
    </row>
    <row r="23" spans="7:10" ht="21" x14ac:dyDescent="0.25">
      <c r="G23" s="492"/>
      <c r="H23" s="72"/>
      <c r="I23" s="398"/>
      <c r="J23" s="398"/>
    </row>
  </sheetData>
  <mergeCells count="17">
    <mergeCell ref="G19:G20"/>
    <mergeCell ref="I19:J20"/>
    <mergeCell ref="G22:G23"/>
    <mergeCell ref="I22:J23"/>
    <mergeCell ref="G1:G2"/>
    <mergeCell ref="I1:I2"/>
    <mergeCell ref="J1:J2"/>
    <mergeCell ref="H1:H2"/>
    <mergeCell ref="K1:K2"/>
    <mergeCell ref="G16:G17"/>
    <mergeCell ref="I16:J17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scale="75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opLeftCell="A33" workbookViewId="0">
      <selection activeCell="A34" sqref="A34:J46"/>
    </sheetView>
  </sheetViews>
  <sheetFormatPr baseColWidth="10" defaultRowHeight="15" x14ac:dyDescent="0.25"/>
  <cols>
    <col min="1" max="1" width="24.28515625" bestFit="1" customWidth="1"/>
    <col min="2" max="2" width="9.28515625" bestFit="1" customWidth="1"/>
    <col min="3" max="3" width="18.42578125" bestFit="1" customWidth="1"/>
    <col min="4" max="4" width="11.85546875" customWidth="1"/>
    <col min="5" max="5" width="19.7109375" customWidth="1"/>
    <col min="6" max="6" width="24.7109375" bestFit="1" customWidth="1"/>
    <col min="7" max="8" width="19.7109375" customWidth="1"/>
    <col min="9" max="9" width="13.85546875" bestFit="1" customWidth="1"/>
  </cols>
  <sheetData>
    <row r="1" spans="1:10" x14ac:dyDescent="0.25">
      <c r="A1" s="543" t="s">
        <v>273</v>
      </c>
      <c r="B1" s="543"/>
      <c r="C1" s="543"/>
      <c r="D1" s="543"/>
      <c r="E1" s="543"/>
      <c r="F1" s="543"/>
      <c r="G1" s="543"/>
      <c r="H1" s="543"/>
      <c r="I1" s="543"/>
      <c r="J1" s="543"/>
    </row>
    <row r="2" spans="1:10" x14ac:dyDescent="0.25">
      <c r="A2" s="543"/>
      <c r="B2" s="543"/>
      <c r="C2" s="543"/>
      <c r="D2" s="543"/>
      <c r="E2" s="543"/>
      <c r="F2" s="543"/>
      <c r="G2" s="543"/>
      <c r="H2" s="543"/>
      <c r="I2" s="543"/>
      <c r="J2" s="543"/>
    </row>
    <row r="3" spans="1:10" x14ac:dyDescent="0.25">
      <c r="A3" s="543"/>
      <c r="B3" s="543"/>
      <c r="C3" s="543"/>
      <c r="D3" s="543"/>
      <c r="E3" s="543"/>
      <c r="F3" s="543"/>
      <c r="G3" s="543"/>
      <c r="H3" s="543"/>
      <c r="I3" s="543"/>
      <c r="J3" s="543"/>
    </row>
    <row r="4" spans="1:10" ht="15" customHeight="1" x14ac:dyDescent="0.25">
      <c r="A4" s="493" t="s">
        <v>0</v>
      </c>
      <c r="B4" s="493" t="s">
        <v>1</v>
      </c>
      <c r="C4" s="493" t="s">
        <v>2</v>
      </c>
      <c r="D4" s="493" t="s">
        <v>5</v>
      </c>
      <c r="E4" s="493" t="s">
        <v>28</v>
      </c>
      <c r="F4" s="395" t="s">
        <v>29</v>
      </c>
      <c r="G4" s="395" t="s">
        <v>71</v>
      </c>
      <c r="H4" s="493" t="s">
        <v>33</v>
      </c>
      <c r="I4" s="493" t="s">
        <v>7</v>
      </c>
      <c r="J4" s="493"/>
    </row>
    <row r="5" spans="1:10" ht="15" customHeight="1" x14ac:dyDescent="0.25">
      <c r="A5" s="493"/>
      <c r="B5" s="493"/>
      <c r="C5" s="493"/>
      <c r="D5" s="493"/>
      <c r="E5" s="493"/>
      <c r="F5" s="396"/>
      <c r="G5" s="396"/>
      <c r="H5" s="493"/>
      <c r="I5" s="493"/>
      <c r="J5" s="493"/>
    </row>
    <row r="6" spans="1:10" x14ac:dyDescent="0.25">
      <c r="A6" s="10" t="s">
        <v>157</v>
      </c>
      <c r="B6" s="61" t="s">
        <v>25</v>
      </c>
      <c r="C6" s="37">
        <v>45000</v>
      </c>
      <c r="D6" s="15">
        <v>45</v>
      </c>
      <c r="E6" s="15">
        <f>C6*D6</f>
        <v>2025000</v>
      </c>
      <c r="F6" s="15">
        <v>2025000</v>
      </c>
      <c r="G6" s="15">
        <f>E6-F6</f>
        <v>0</v>
      </c>
      <c r="H6" s="107" t="s">
        <v>32</v>
      </c>
      <c r="I6" s="15">
        <v>15000000</v>
      </c>
      <c r="J6" s="10" t="s">
        <v>186</v>
      </c>
    </row>
    <row r="7" spans="1:10" x14ac:dyDescent="0.25">
      <c r="A7" s="10" t="s">
        <v>36</v>
      </c>
      <c r="B7" s="61" t="s">
        <v>25</v>
      </c>
      <c r="C7" s="37">
        <v>45000</v>
      </c>
      <c r="D7" s="15">
        <v>45</v>
      </c>
      <c r="E7" s="15">
        <f t="shared" ref="E7:E14" si="0">C7*D7</f>
        <v>2025000</v>
      </c>
      <c r="F7" s="15">
        <v>2025000</v>
      </c>
      <c r="G7" s="15">
        <f t="shared" ref="G7:G22" si="1">E7-F7</f>
        <v>0</v>
      </c>
      <c r="H7" s="107" t="s">
        <v>32</v>
      </c>
      <c r="I7" s="10"/>
      <c r="J7" s="10"/>
    </row>
    <row r="8" spans="1:10" x14ac:dyDescent="0.25">
      <c r="A8" s="10" t="s">
        <v>158</v>
      </c>
      <c r="B8" s="61" t="s">
        <v>25</v>
      </c>
      <c r="C8" s="37">
        <v>45000</v>
      </c>
      <c r="D8" s="15">
        <v>45</v>
      </c>
      <c r="E8" s="15">
        <f t="shared" si="0"/>
        <v>2025000</v>
      </c>
      <c r="F8" s="15">
        <v>2025000</v>
      </c>
      <c r="G8" s="15">
        <f t="shared" si="1"/>
        <v>0</v>
      </c>
      <c r="H8" s="107" t="s">
        <v>32</v>
      </c>
      <c r="I8" s="10"/>
      <c r="J8" s="10"/>
    </row>
    <row r="9" spans="1:10" x14ac:dyDescent="0.25">
      <c r="A9" s="10" t="s">
        <v>159</v>
      </c>
      <c r="B9" s="61" t="s">
        <v>25</v>
      </c>
      <c r="C9" s="37">
        <v>45000</v>
      </c>
      <c r="D9" s="15">
        <v>45</v>
      </c>
      <c r="E9" s="15">
        <f t="shared" si="0"/>
        <v>2025000</v>
      </c>
      <c r="F9" s="15">
        <v>2025000</v>
      </c>
      <c r="G9" s="15">
        <f t="shared" si="1"/>
        <v>0</v>
      </c>
      <c r="H9" s="107" t="s">
        <v>32</v>
      </c>
      <c r="I9" s="10"/>
      <c r="J9" s="10"/>
    </row>
    <row r="10" spans="1:10" x14ac:dyDescent="0.25">
      <c r="A10" s="10" t="s">
        <v>160</v>
      </c>
      <c r="B10" s="61" t="s">
        <v>25</v>
      </c>
      <c r="C10" s="37">
        <v>45000</v>
      </c>
      <c r="D10" s="15">
        <v>45</v>
      </c>
      <c r="E10" s="15">
        <f t="shared" si="0"/>
        <v>2025000</v>
      </c>
      <c r="F10" s="15">
        <v>2025000</v>
      </c>
      <c r="G10" s="15">
        <f t="shared" si="1"/>
        <v>0</v>
      </c>
      <c r="H10" s="107" t="s">
        <v>32</v>
      </c>
      <c r="I10" s="10"/>
      <c r="J10" s="10"/>
    </row>
    <row r="11" spans="1:10" x14ac:dyDescent="0.25">
      <c r="A11" s="10" t="s">
        <v>161</v>
      </c>
      <c r="B11" s="61" t="s">
        <v>25</v>
      </c>
      <c r="C11" s="37">
        <v>45000</v>
      </c>
      <c r="D11" s="15">
        <v>45</v>
      </c>
      <c r="E11" s="15">
        <f t="shared" si="0"/>
        <v>2025000</v>
      </c>
      <c r="F11" s="15">
        <v>2025000</v>
      </c>
      <c r="G11" s="15">
        <f t="shared" si="1"/>
        <v>0</v>
      </c>
      <c r="H11" s="107" t="s">
        <v>32</v>
      </c>
      <c r="I11" s="10"/>
      <c r="J11" s="10"/>
    </row>
    <row r="12" spans="1:10" x14ac:dyDescent="0.25">
      <c r="A12" s="10" t="s">
        <v>162</v>
      </c>
      <c r="B12" s="61" t="s">
        <v>25</v>
      </c>
      <c r="C12" s="37">
        <v>44500</v>
      </c>
      <c r="D12" s="15">
        <v>45</v>
      </c>
      <c r="E12" s="15">
        <f t="shared" si="0"/>
        <v>2002500</v>
      </c>
      <c r="F12" s="15">
        <v>2002500</v>
      </c>
      <c r="G12" s="15">
        <f t="shared" si="1"/>
        <v>0</v>
      </c>
      <c r="H12" s="107" t="s">
        <v>32</v>
      </c>
      <c r="I12" s="10"/>
      <c r="J12" s="10"/>
    </row>
    <row r="13" spans="1:10" x14ac:dyDescent="0.25">
      <c r="A13" s="10" t="s">
        <v>34</v>
      </c>
      <c r="B13" s="61" t="s">
        <v>25</v>
      </c>
      <c r="C13" s="37">
        <v>45000</v>
      </c>
      <c r="D13" s="15">
        <v>45</v>
      </c>
      <c r="E13" s="15">
        <f t="shared" si="0"/>
        <v>2025000</v>
      </c>
      <c r="F13" s="15">
        <v>847500</v>
      </c>
      <c r="G13" s="15">
        <f t="shared" si="1"/>
        <v>1177500</v>
      </c>
      <c r="H13" s="108" t="s">
        <v>125</v>
      </c>
      <c r="I13" s="10"/>
      <c r="J13" s="10"/>
    </row>
    <row r="14" spans="1:10" x14ac:dyDescent="0.25">
      <c r="A14" s="10" t="s">
        <v>163</v>
      </c>
      <c r="B14" s="61" t="s">
        <v>25</v>
      </c>
      <c r="C14" s="37">
        <v>45000</v>
      </c>
      <c r="D14" s="15">
        <v>45</v>
      </c>
      <c r="E14" s="15">
        <f t="shared" si="0"/>
        <v>2025000</v>
      </c>
      <c r="F14" s="15"/>
      <c r="G14" s="15">
        <f t="shared" si="1"/>
        <v>2025000</v>
      </c>
      <c r="H14" s="47" t="s">
        <v>217</v>
      </c>
      <c r="I14" s="10"/>
      <c r="J14" s="10"/>
    </row>
    <row r="15" spans="1:10" x14ac:dyDescent="0.25">
      <c r="A15" s="99"/>
      <c r="B15" s="99"/>
      <c r="C15" s="99"/>
      <c r="D15" s="99"/>
      <c r="E15" s="99"/>
      <c r="F15" s="106"/>
      <c r="G15" s="106"/>
      <c r="H15" s="106"/>
      <c r="I15" s="100"/>
      <c r="J15" s="100"/>
    </row>
    <row r="16" spans="1:10" x14ac:dyDescent="0.25">
      <c r="A16" s="101" t="s">
        <v>45</v>
      </c>
      <c r="B16" s="92" t="s">
        <v>27</v>
      </c>
      <c r="C16" s="104">
        <v>45000</v>
      </c>
      <c r="D16" s="105">
        <v>45</v>
      </c>
      <c r="E16" s="105">
        <f>C16*D16</f>
        <v>2025000</v>
      </c>
      <c r="F16" s="105"/>
      <c r="G16" s="15">
        <f t="shared" si="1"/>
        <v>2025000</v>
      </c>
      <c r="H16" s="47" t="s">
        <v>217</v>
      </c>
      <c r="I16" s="98"/>
      <c r="J16" s="98"/>
    </row>
    <row r="17" spans="1:10" x14ac:dyDescent="0.25">
      <c r="A17" s="101" t="s">
        <v>49</v>
      </c>
      <c r="B17" s="92" t="s">
        <v>27</v>
      </c>
      <c r="C17" s="104">
        <v>45000</v>
      </c>
      <c r="D17" s="105">
        <v>45</v>
      </c>
      <c r="E17" s="105">
        <f t="shared" ref="E17:E22" si="2">C17*D17</f>
        <v>2025000</v>
      </c>
      <c r="F17" s="105"/>
      <c r="G17" s="15">
        <f t="shared" si="1"/>
        <v>2025000</v>
      </c>
      <c r="H17" s="47" t="s">
        <v>217</v>
      </c>
      <c r="I17" s="98"/>
      <c r="J17" s="98"/>
    </row>
    <row r="18" spans="1:10" x14ac:dyDescent="0.25">
      <c r="A18" s="101" t="s">
        <v>47</v>
      </c>
      <c r="B18" s="92" t="s">
        <v>27</v>
      </c>
      <c r="C18" s="104">
        <v>45000</v>
      </c>
      <c r="D18" s="105">
        <v>45</v>
      </c>
      <c r="E18" s="105">
        <f t="shared" si="2"/>
        <v>2025000</v>
      </c>
      <c r="F18" s="105"/>
      <c r="G18" s="15">
        <f t="shared" si="1"/>
        <v>2025000</v>
      </c>
      <c r="H18" s="47" t="s">
        <v>217</v>
      </c>
      <c r="I18" s="98"/>
      <c r="J18" s="98"/>
    </row>
    <row r="19" spans="1:10" x14ac:dyDescent="0.25">
      <c r="A19" s="101" t="s">
        <v>46</v>
      </c>
      <c r="B19" s="92" t="s">
        <v>27</v>
      </c>
      <c r="C19" s="104">
        <v>45000</v>
      </c>
      <c r="D19" s="105">
        <v>45</v>
      </c>
      <c r="E19" s="105">
        <f t="shared" si="2"/>
        <v>2025000</v>
      </c>
      <c r="F19" s="105"/>
      <c r="G19" s="15">
        <f t="shared" si="1"/>
        <v>2025000</v>
      </c>
      <c r="H19" s="47" t="s">
        <v>217</v>
      </c>
      <c r="I19" s="98"/>
      <c r="J19" s="98"/>
    </row>
    <row r="20" spans="1:10" x14ac:dyDescent="0.25">
      <c r="A20" s="10" t="s">
        <v>130</v>
      </c>
      <c r="B20" s="61" t="s">
        <v>25</v>
      </c>
      <c r="C20" s="104">
        <v>45000</v>
      </c>
      <c r="D20" s="105">
        <v>45</v>
      </c>
      <c r="E20" s="105">
        <f t="shared" si="2"/>
        <v>2025000</v>
      </c>
      <c r="F20" s="105"/>
      <c r="G20" s="15">
        <f t="shared" si="1"/>
        <v>2025000</v>
      </c>
      <c r="H20" s="47" t="s">
        <v>217</v>
      </c>
      <c r="I20" s="10"/>
      <c r="J20" s="10"/>
    </row>
    <row r="21" spans="1:10" x14ac:dyDescent="0.25">
      <c r="A21" s="10" t="s">
        <v>216</v>
      </c>
      <c r="B21" s="61" t="s">
        <v>25</v>
      </c>
      <c r="C21" s="104">
        <v>45000</v>
      </c>
      <c r="D21" s="105">
        <v>45</v>
      </c>
      <c r="E21" s="105">
        <f t="shared" si="2"/>
        <v>2025000</v>
      </c>
      <c r="F21" s="105"/>
      <c r="G21" s="15">
        <f t="shared" si="1"/>
        <v>2025000</v>
      </c>
      <c r="H21" s="47" t="s">
        <v>217</v>
      </c>
      <c r="I21" s="10"/>
      <c r="J21" s="10"/>
    </row>
    <row r="22" spans="1:10" x14ac:dyDescent="0.25">
      <c r="A22" s="10" t="s">
        <v>185</v>
      </c>
      <c r="B22" s="61" t="s">
        <v>25</v>
      </c>
      <c r="C22" s="118">
        <v>45000</v>
      </c>
      <c r="D22" s="119">
        <v>45</v>
      </c>
      <c r="E22" s="105">
        <f t="shared" si="2"/>
        <v>2025000</v>
      </c>
      <c r="F22" s="105"/>
      <c r="G22" s="15">
        <f t="shared" si="1"/>
        <v>2025000</v>
      </c>
      <c r="H22" s="47" t="s">
        <v>217</v>
      </c>
      <c r="I22" s="10"/>
      <c r="J22" s="10"/>
    </row>
    <row r="23" spans="1:10" x14ac:dyDescent="0.25">
      <c r="A23" s="10"/>
      <c r="B23" s="10"/>
      <c r="C23" s="102"/>
      <c r="D23" s="103"/>
      <c r="E23" s="10"/>
      <c r="F23" s="10"/>
      <c r="G23" s="10"/>
      <c r="H23" s="10"/>
      <c r="I23" s="10"/>
      <c r="J23" s="10"/>
    </row>
    <row r="24" spans="1:10" ht="18.75" x14ac:dyDescent="0.3">
      <c r="A24" s="10"/>
      <c r="B24" s="10"/>
      <c r="C24" s="540" t="s">
        <v>211</v>
      </c>
      <c r="D24" s="541"/>
      <c r="E24" s="60">
        <f>E6+E7+E8+E9+E10+E11+E12+E13+E14</f>
        <v>18202500</v>
      </c>
      <c r="F24" s="109"/>
      <c r="G24" s="109"/>
      <c r="H24" s="109"/>
      <c r="I24" s="10"/>
      <c r="J24" s="10"/>
    </row>
    <row r="25" spans="1:1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8.75" x14ac:dyDescent="0.3">
      <c r="A26" s="10"/>
      <c r="B26" s="10"/>
      <c r="C26" s="540" t="s">
        <v>212</v>
      </c>
      <c r="D26" s="541"/>
      <c r="E26" s="60">
        <f>E24-I6</f>
        <v>3202500</v>
      </c>
      <c r="F26" s="109"/>
      <c r="G26" s="109"/>
      <c r="H26" s="109"/>
      <c r="I26" s="10"/>
      <c r="J26" s="10"/>
    </row>
    <row r="27" spans="1:10" x14ac:dyDescent="0.25">
      <c r="A27" s="10"/>
      <c r="B27" s="10"/>
      <c r="C27" s="10"/>
      <c r="D27" s="10"/>
      <c r="E27" s="10"/>
      <c r="F27" s="58"/>
      <c r="G27" s="58"/>
      <c r="H27" s="58"/>
      <c r="I27" s="10"/>
      <c r="J27" s="10"/>
    </row>
    <row r="28" spans="1:10" ht="18.75" x14ac:dyDescent="0.3">
      <c r="A28" s="10"/>
      <c r="B28" s="10"/>
      <c r="C28" s="540" t="s">
        <v>229</v>
      </c>
      <c r="D28" s="541"/>
      <c r="E28" s="60">
        <f>E16+E17+E18+E19+E20+E21+E22</f>
        <v>14175000</v>
      </c>
      <c r="F28" s="109"/>
      <c r="G28" s="109"/>
      <c r="H28" s="109"/>
      <c r="I28" s="10"/>
      <c r="J28" s="10"/>
    </row>
    <row r="29" spans="1:10" x14ac:dyDescent="0.25">
      <c r="A29" s="10"/>
      <c r="B29" s="10"/>
      <c r="C29" s="10"/>
      <c r="D29" s="10"/>
      <c r="E29" s="10"/>
      <c r="F29" s="58"/>
      <c r="G29" s="58"/>
      <c r="H29" s="58"/>
      <c r="I29" s="10"/>
      <c r="J29" s="10"/>
    </row>
    <row r="30" spans="1:10" ht="18.75" x14ac:dyDescent="0.3">
      <c r="A30" s="10"/>
      <c r="B30" s="10"/>
      <c r="C30" s="544" t="s">
        <v>215</v>
      </c>
      <c r="D30" s="544"/>
      <c r="E30" s="60">
        <f>E28+E26</f>
        <v>17377500</v>
      </c>
      <c r="F30" s="109"/>
      <c r="G30" s="109"/>
      <c r="H30" s="109"/>
      <c r="I30" s="10"/>
      <c r="J30" s="10"/>
    </row>
    <row r="31" spans="1:10" ht="18.75" customHeight="1" x14ac:dyDescent="0.25">
      <c r="A31" s="543" t="s">
        <v>273</v>
      </c>
      <c r="B31" s="543"/>
      <c r="C31" s="543"/>
      <c r="D31" s="543"/>
      <c r="E31" s="543"/>
      <c r="F31" s="543"/>
      <c r="G31" s="543"/>
      <c r="H31" s="543"/>
      <c r="I31" s="543"/>
      <c r="J31" s="543"/>
    </row>
    <row r="32" spans="1:10" ht="18.75" customHeight="1" x14ac:dyDescent="0.25">
      <c r="A32" s="543"/>
      <c r="B32" s="543"/>
      <c r="C32" s="543"/>
      <c r="D32" s="543"/>
      <c r="E32" s="543"/>
      <c r="F32" s="543"/>
      <c r="G32" s="543"/>
      <c r="H32" s="543"/>
      <c r="I32" s="543"/>
      <c r="J32" s="543"/>
    </row>
    <row r="33" spans="1:10" x14ac:dyDescent="0.25">
      <c r="A33" s="543"/>
      <c r="B33" s="543"/>
      <c r="C33" s="543"/>
      <c r="D33" s="543"/>
      <c r="E33" s="543"/>
      <c r="F33" s="543"/>
      <c r="G33" s="543"/>
      <c r="H33" s="543"/>
      <c r="I33" s="543"/>
      <c r="J33" s="543"/>
    </row>
    <row r="34" spans="1:10" x14ac:dyDescent="0.25">
      <c r="A34" s="396" t="s">
        <v>0</v>
      </c>
      <c r="B34" s="396" t="s">
        <v>1</v>
      </c>
      <c r="C34" s="396" t="s">
        <v>2</v>
      </c>
      <c r="D34" s="396" t="s">
        <v>5</v>
      </c>
      <c r="E34" s="396" t="s">
        <v>28</v>
      </c>
      <c r="F34" s="542" t="s">
        <v>29</v>
      </c>
      <c r="G34" s="542" t="s">
        <v>71</v>
      </c>
      <c r="H34" s="396" t="s">
        <v>33</v>
      </c>
      <c r="I34" s="396" t="s">
        <v>7</v>
      </c>
      <c r="J34" s="396"/>
    </row>
    <row r="35" spans="1:10" ht="15" customHeight="1" x14ac:dyDescent="0.25">
      <c r="A35" s="493"/>
      <c r="B35" s="493"/>
      <c r="C35" s="493"/>
      <c r="D35" s="493"/>
      <c r="E35" s="493"/>
      <c r="F35" s="396"/>
      <c r="G35" s="396"/>
      <c r="H35" s="493"/>
      <c r="I35" s="493"/>
      <c r="J35" s="493"/>
    </row>
    <row r="36" spans="1:10" ht="15" customHeight="1" x14ac:dyDescent="0.25">
      <c r="A36" s="10" t="s">
        <v>75</v>
      </c>
      <c r="B36" s="32" t="s">
        <v>27</v>
      </c>
      <c r="C36" s="37">
        <v>45000</v>
      </c>
      <c r="D36" s="15">
        <v>45</v>
      </c>
      <c r="E36" s="15">
        <f>C36*D36</f>
        <v>2025000</v>
      </c>
      <c r="F36" s="15"/>
      <c r="G36" s="15">
        <f>E36-F36</f>
        <v>2025000</v>
      </c>
      <c r="H36" s="107"/>
      <c r="I36" s="15"/>
      <c r="J36" s="10"/>
    </row>
    <row r="37" spans="1:10" x14ac:dyDescent="0.25">
      <c r="A37" s="10" t="s">
        <v>246</v>
      </c>
      <c r="B37" s="32" t="s">
        <v>27</v>
      </c>
      <c r="C37" s="37">
        <v>45000</v>
      </c>
      <c r="D37" s="15">
        <v>45</v>
      </c>
      <c r="E37" s="15">
        <f t="shared" ref="E37:E42" si="3">C37*D37</f>
        <v>2025000</v>
      </c>
      <c r="F37" s="15"/>
      <c r="G37" s="15">
        <f t="shared" ref="G37:G42" si="4">E37-F37</f>
        <v>2025000</v>
      </c>
      <c r="H37" s="107"/>
      <c r="I37" s="10"/>
      <c r="J37" s="10"/>
    </row>
    <row r="38" spans="1:10" x14ac:dyDescent="0.25">
      <c r="A38" s="10" t="s">
        <v>86</v>
      </c>
      <c r="B38" s="32" t="s">
        <v>27</v>
      </c>
      <c r="C38" s="37">
        <v>45000</v>
      </c>
      <c r="D38" s="15">
        <v>45</v>
      </c>
      <c r="E38" s="15">
        <f t="shared" si="3"/>
        <v>2025000</v>
      </c>
      <c r="F38" s="15"/>
      <c r="G38" s="15">
        <f t="shared" si="4"/>
        <v>2025000</v>
      </c>
      <c r="H38" s="107"/>
      <c r="I38" s="10"/>
      <c r="J38" s="10"/>
    </row>
    <row r="39" spans="1:10" x14ac:dyDescent="0.25">
      <c r="A39" s="10" t="s">
        <v>76</v>
      </c>
      <c r="B39" s="32" t="s">
        <v>27</v>
      </c>
      <c r="C39" s="37">
        <v>45000</v>
      </c>
      <c r="D39" s="15">
        <v>45</v>
      </c>
      <c r="E39" s="15">
        <f t="shared" si="3"/>
        <v>2025000</v>
      </c>
      <c r="F39" s="15"/>
      <c r="G39" s="15">
        <f t="shared" si="4"/>
        <v>2025000</v>
      </c>
      <c r="H39" s="107"/>
      <c r="I39" s="10"/>
      <c r="J39" s="10"/>
    </row>
    <row r="40" spans="1:10" x14ac:dyDescent="0.25">
      <c r="A40" s="10" t="s">
        <v>53</v>
      </c>
      <c r="B40" s="32" t="s">
        <v>27</v>
      </c>
      <c r="C40" s="37">
        <v>45000</v>
      </c>
      <c r="D40" s="15">
        <v>45</v>
      </c>
      <c r="E40" s="15">
        <f t="shared" si="3"/>
        <v>2025000</v>
      </c>
      <c r="F40" s="15"/>
      <c r="G40" s="15">
        <f t="shared" si="4"/>
        <v>2025000</v>
      </c>
      <c r="H40" s="107"/>
      <c r="I40" s="10"/>
      <c r="J40" s="10"/>
    </row>
    <row r="41" spans="1:10" x14ac:dyDescent="0.25">
      <c r="A41" s="10" t="s">
        <v>85</v>
      </c>
      <c r="B41" s="32" t="s">
        <v>27</v>
      </c>
      <c r="C41" s="37">
        <v>45000</v>
      </c>
      <c r="D41" s="15">
        <v>45</v>
      </c>
      <c r="E41" s="15">
        <f t="shared" si="3"/>
        <v>2025000</v>
      </c>
      <c r="F41" s="15"/>
      <c r="G41" s="15">
        <f t="shared" si="4"/>
        <v>2025000</v>
      </c>
      <c r="H41" s="107"/>
      <c r="I41" s="10"/>
      <c r="J41" s="10"/>
    </row>
    <row r="42" spans="1:10" x14ac:dyDescent="0.25">
      <c r="A42" s="10" t="s">
        <v>54</v>
      </c>
      <c r="B42" s="32" t="s">
        <v>27</v>
      </c>
      <c r="C42" s="37">
        <v>45000</v>
      </c>
      <c r="D42" s="15">
        <v>45</v>
      </c>
      <c r="E42" s="15">
        <f t="shared" si="3"/>
        <v>2025000</v>
      </c>
      <c r="F42" s="15"/>
      <c r="G42" s="15">
        <f t="shared" si="4"/>
        <v>2025000</v>
      </c>
      <c r="H42" s="107"/>
      <c r="I42" s="10"/>
      <c r="J42" s="10"/>
    </row>
    <row r="43" spans="1:10" x14ac:dyDescent="0.25">
      <c r="A43" s="10"/>
      <c r="B43" s="128" t="s">
        <v>27</v>
      </c>
      <c r="C43" s="37"/>
      <c r="D43" s="15"/>
      <c r="E43" s="15"/>
      <c r="F43" s="15"/>
      <c r="G43" s="15"/>
      <c r="H43" s="108"/>
      <c r="I43" s="10"/>
      <c r="J43" s="10"/>
    </row>
    <row r="44" spans="1:10" x14ac:dyDescent="0.25">
      <c r="A44" s="14"/>
      <c r="B44" s="150"/>
      <c r="C44" s="125"/>
      <c r="D44" s="126"/>
      <c r="E44" s="126"/>
      <c r="F44" s="126"/>
      <c r="G44" s="126"/>
      <c r="H44" s="127"/>
      <c r="I44" s="14"/>
      <c r="J44" s="14"/>
    </row>
    <row r="45" spans="1:10" x14ac:dyDescent="0.25">
      <c r="A45" s="14"/>
      <c r="B45" s="150"/>
      <c r="C45" s="125"/>
      <c r="D45" s="126"/>
      <c r="E45" s="126"/>
      <c r="F45" s="126"/>
      <c r="G45" s="126"/>
      <c r="H45" s="127"/>
      <c r="I45" s="14"/>
      <c r="J45" s="14"/>
    </row>
    <row r="46" spans="1:10" ht="18.75" x14ac:dyDescent="0.3">
      <c r="A46" s="14"/>
      <c r="B46" s="150"/>
      <c r="C46" s="125"/>
      <c r="D46" s="126"/>
      <c r="E46" s="126"/>
      <c r="F46" s="540" t="s">
        <v>247</v>
      </c>
      <c r="G46" s="541"/>
      <c r="H46" s="60">
        <f>E36+E37+E38+E39+E40+E41+E42</f>
        <v>14175000</v>
      </c>
      <c r="I46" s="14"/>
      <c r="J46" s="14"/>
    </row>
    <row r="47" spans="1:10" x14ac:dyDescent="0.25">
      <c r="A47" s="14"/>
      <c r="B47" s="150"/>
      <c r="C47" s="125"/>
      <c r="D47" s="126"/>
      <c r="E47" s="126"/>
      <c r="F47" s="126"/>
      <c r="G47" s="126"/>
      <c r="H47" s="127"/>
      <c r="I47" s="14"/>
      <c r="J47" s="14"/>
    </row>
    <row r="48" spans="1:10" ht="15" customHeight="1" x14ac:dyDescent="0.25">
      <c r="A48" s="10"/>
      <c r="B48" s="150"/>
      <c r="C48" s="37"/>
      <c r="D48" s="15"/>
      <c r="E48" s="15"/>
      <c r="F48" s="15"/>
      <c r="G48" s="15"/>
      <c r="H48" s="108"/>
      <c r="I48" s="14"/>
      <c r="J48" s="14"/>
    </row>
    <row r="49" spans="1:10" ht="15" customHeight="1" x14ac:dyDescent="0.25">
      <c r="A49" s="543" t="s">
        <v>79</v>
      </c>
      <c r="B49" s="543"/>
      <c r="C49" s="543"/>
      <c r="D49" s="543"/>
      <c r="E49" s="543"/>
      <c r="F49" s="543"/>
      <c r="G49" s="543"/>
      <c r="H49" s="543"/>
      <c r="I49" s="14"/>
      <c r="J49" s="14"/>
    </row>
    <row r="50" spans="1:10" ht="15" customHeight="1" x14ac:dyDescent="0.25">
      <c r="A50" s="543"/>
      <c r="B50" s="543"/>
      <c r="C50" s="543"/>
      <c r="D50" s="543"/>
      <c r="E50" s="543"/>
      <c r="F50" s="543"/>
      <c r="G50" s="543"/>
      <c r="H50" s="543"/>
      <c r="I50" s="14"/>
      <c r="J50" s="14"/>
    </row>
    <row r="51" spans="1:10" x14ac:dyDescent="0.25">
      <c r="A51" s="543"/>
      <c r="B51" s="543"/>
      <c r="C51" s="543"/>
      <c r="D51" s="543"/>
      <c r="E51" s="543"/>
      <c r="F51" s="543"/>
      <c r="G51" s="543"/>
      <c r="H51" s="543"/>
      <c r="I51" s="14"/>
      <c r="J51" s="14"/>
    </row>
    <row r="52" spans="1:10" ht="18.75" x14ac:dyDescent="0.25">
      <c r="A52" s="16" t="s">
        <v>41</v>
      </c>
      <c r="B52" s="16" t="s">
        <v>1</v>
      </c>
      <c r="C52" s="16" t="s">
        <v>79</v>
      </c>
      <c r="D52" s="16" t="s">
        <v>5</v>
      </c>
      <c r="E52" s="16" t="s">
        <v>24</v>
      </c>
      <c r="F52" s="16" t="s">
        <v>42</v>
      </c>
      <c r="G52" s="16" t="s">
        <v>28</v>
      </c>
      <c r="H52" s="16" t="s">
        <v>9</v>
      </c>
      <c r="I52" s="14"/>
      <c r="J52" s="14"/>
    </row>
    <row r="53" spans="1:10" x14ac:dyDescent="0.25">
      <c r="A53" s="10" t="s">
        <v>185</v>
      </c>
      <c r="B53" s="32" t="s">
        <v>27</v>
      </c>
      <c r="C53" s="10">
        <v>900</v>
      </c>
      <c r="D53" s="15">
        <v>700</v>
      </c>
      <c r="E53" s="10"/>
      <c r="F53" s="10" t="s">
        <v>270</v>
      </c>
      <c r="G53" s="15">
        <f t="shared" ref="G53:G64" si="5">C53*D53</f>
        <v>630000</v>
      </c>
      <c r="H53" s="151">
        <v>45113</v>
      </c>
      <c r="I53" s="14"/>
      <c r="J53" s="14"/>
    </row>
    <row r="54" spans="1:10" x14ac:dyDescent="0.25">
      <c r="A54" s="10" t="s">
        <v>61</v>
      </c>
      <c r="B54" s="32" t="s">
        <v>27</v>
      </c>
      <c r="C54" s="10">
        <v>700</v>
      </c>
      <c r="D54" s="15">
        <v>700</v>
      </c>
      <c r="E54" s="10"/>
      <c r="F54" s="10" t="s">
        <v>270</v>
      </c>
      <c r="G54" s="15">
        <f t="shared" si="5"/>
        <v>490000</v>
      </c>
      <c r="H54" s="151">
        <v>45113</v>
      </c>
      <c r="I54" s="14"/>
      <c r="J54" s="14"/>
    </row>
    <row r="55" spans="1:10" x14ac:dyDescent="0.25">
      <c r="A55" s="10" t="s">
        <v>268</v>
      </c>
      <c r="B55" s="32" t="s">
        <v>27</v>
      </c>
      <c r="C55" s="10">
        <v>700</v>
      </c>
      <c r="D55" s="15">
        <v>725</v>
      </c>
      <c r="E55" s="10"/>
      <c r="F55" s="10" t="s">
        <v>270</v>
      </c>
      <c r="G55" s="15">
        <f t="shared" si="5"/>
        <v>507500</v>
      </c>
      <c r="H55" s="151">
        <v>45113</v>
      </c>
      <c r="I55" s="14"/>
      <c r="J55" s="14"/>
    </row>
    <row r="56" spans="1:10" x14ac:dyDescent="0.25">
      <c r="A56" s="10" t="s">
        <v>185</v>
      </c>
      <c r="B56" s="32" t="s">
        <v>27</v>
      </c>
      <c r="C56" s="10">
        <v>300</v>
      </c>
      <c r="D56" s="15">
        <v>725</v>
      </c>
      <c r="E56" s="10"/>
      <c r="F56" s="10" t="s">
        <v>270</v>
      </c>
      <c r="G56" s="15">
        <f t="shared" si="5"/>
        <v>217500</v>
      </c>
      <c r="H56" s="151">
        <v>45103</v>
      </c>
      <c r="I56" s="14"/>
      <c r="J56" s="14"/>
    </row>
    <row r="57" spans="1:10" x14ac:dyDescent="0.25">
      <c r="A57" s="10" t="s">
        <v>269</v>
      </c>
      <c r="B57" s="32" t="s">
        <v>27</v>
      </c>
      <c r="C57" s="10">
        <v>300</v>
      </c>
      <c r="D57" s="15">
        <v>700</v>
      </c>
      <c r="E57" s="10"/>
      <c r="F57" s="10" t="s">
        <v>270</v>
      </c>
      <c r="G57" s="15">
        <f t="shared" si="5"/>
        <v>210000</v>
      </c>
      <c r="H57" s="151">
        <v>45103</v>
      </c>
      <c r="I57" s="14"/>
      <c r="J57" s="14"/>
    </row>
    <row r="58" spans="1:10" x14ac:dyDescent="0.25">
      <c r="A58" s="10" t="s">
        <v>269</v>
      </c>
      <c r="B58" s="32" t="s">
        <v>27</v>
      </c>
      <c r="C58" s="10">
        <v>900</v>
      </c>
      <c r="D58" s="15">
        <v>700</v>
      </c>
      <c r="E58" s="10"/>
      <c r="F58" s="10" t="s">
        <v>270</v>
      </c>
      <c r="G58" s="15">
        <f t="shared" si="5"/>
        <v>630000</v>
      </c>
      <c r="H58" s="151">
        <v>45114</v>
      </c>
      <c r="I58" s="14"/>
      <c r="J58" s="14"/>
    </row>
    <row r="59" spans="1:10" x14ac:dyDescent="0.25">
      <c r="A59" s="10" t="s">
        <v>185</v>
      </c>
      <c r="B59" s="32" t="s">
        <v>27</v>
      </c>
      <c r="C59" s="37">
        <v>900</v>
      </c>
      <c r="D59" s="15">
        <v>700</v>
      </c>
      <c r="E59" s="15"/>
      <c r="F59" s="10" t="s">
        <v>270</v>
      </c>
      <c r="G59" s="15">
        <f t="shared" si="5"/>
        <v>630000</v>
      </c>
      <c r="H59" s="151">
        <v>45113</v>
      </c>
      <c r="I59" s="14"/>
      <c r="J59" s="14"/>
    </row>
    <row r="60" spans="1:10" x14ac:dyDescent="0.25">
      <c r="A60" s="10" t="s">
        <v>185</v>
      </c>
      <c r="B60" s="32" t="s">
        <v>27</v>
      </c>
      <c r="C60" s="37">
        <v>300</v>
      </c>
      <c r="D60" s="15">
        <v>700</v>
      </c>
      <c r="E60" s="15"/>
      <c r="F60" s="10" t="s">
        <v>270</v>
      </c>
      <c r="G60" s="15">
        <f t="shared" si="5"/>
        <v>210000</v>
      </c>
      <c r="H60" s="151">
        <v>45156</v>
      </c>
      <c r="I60" s="14"/>
      <c r="J60" s="14"/>
    </row>
    <row r="61" spans="1:10" x14ac:dyDescent="0.25">
      <c r="A61" s="10" t="s">
        <v>185</v>
      </c>
      <c r="B61" s="32" t="s">
        <v>27</v>
      </c>
      <c r="C61" s="37">
        <v>400</v>
      </c>
      <c r="D61" s="15">
        <v>700</v>
      </c>
      <c r="E61" s="15"/>
      <c r="F61" s="10" t="s">
        <v>270</v>
      </c>
      <c r="G61" s="15">
        <f t="shared" si="5"/>
        <v>280000</v>
      </c>
      <c r="H61" s="151">
        <v>45163</v>
      </c>
      <c r="I61" s="14"/>
      <c r="J61" s="14"/>
    </row>
    <row r="62" spans="1:10" x14ac:dyDescent="0.25">
      <c r="A62" s="33" t="s">
        <v>77</v>
      </c>
      <c r="B62" s="32" t="s">
        <v>27</v>
      </c>
      <c r="C62" s="37">
        <v>400</v>
      </c>
      <c r="D62" s="15">
        <v>700</v>
      </c>
      <c r="E62" s="15"/>
      <c r="F62" s="10" t="s">
        <v>270</v>
      </c>
      <c r="G62" s="15">
        <f t="shared" si="5"/>
        <v>280000</v>
      </c>
      <c r="H62" s="151">
        <v>45173</v>
      </c>
      <c r="I62" s="14"/>
      <c r="J62" s="14"/>
    </row>
    <row r="63" spans="1:10" x14ac:dyDescent="0.25">
      <c r="A63" s="33" t="s">
        <v>185</v>
      </c>
      <c r="B63" s="32" t="s">
        <v>27</v>
      </c>
      <c r="C63" s="37">
        <v>400</v>
      </c>
      <c r="D63" s="15">
        <v>700</v>
      </c>
      <c r="E63" s="15"/>
      <c r="F63" s="10" t="s">
        <v>270</v>
      </c>
      <c r="G63" s="15">
        <f t="shared" si="5"/>
        <v>280000</v>
      </c>
      <c r="H63" s="151">
        <v>45187</v>
      </c>
      <c r="I63" s="14"/>
      <c r="J63" s="14"/>
    </row>
    <row r="64" spans="1:10" x14ac:dyDescent="0.25">
      <c r="A64" s="33" t="s">
        <v>269</v>
      </c>
      <c r="B64" s="32" t="s">
        <v>27</v>
      </c>
      <c r="C64" s="37">
        <v>700</v>
      </c>
      <c r="D64" s="15">
        <v>750</v>
      </c>
      <c r="E64" s="15"/>
      <c r="F64" s="10" t="s">
        <v>270</v>
      </c>
      <c r="G64" s="15">
        <f t="shared" si="5"/>
        <v>525000</v>
      </c>
      <c r="H64" s="151">
        <v>45209</v>
      </c>
      <c r="I64" s="14"/>
      <c r="J64" s="14"/>
    </row>
    <row r="65" spans="1:10" x14ac:dyDescent="0.25">
      <c r="A65" s="141"/>
      <c r="B65" s="150"/>
      <c r="C65" s="125"/>
      <c r="D65" s="126"/>
      <c r="E65" s="126"/>
      <c r="F65" s="126"/>
      <c r="G65" s="126"/>
      <c r="H65" s="127"/>
      <c r="I65" s="14"/>
      <c r="J65" s="14"/>
    </row>
    <row r="66" spans="1:10" ht="15.75" x14ac:dyDescent="0.25">
      <c r="A66" s="141"/>
      <c r="B66" s="150"/>
      <c r="C66" s="125"/>
      <c r="D66" s="126"/>
      <c r="E66" s="126"/>
      <c r="F66" s="152" t="s">
        <v>111</v>
      </c>
      <c r="G66" s="153">
        <f>G53+G54+G55+G56+G57+G58+G59+G60+G61+G62+G63+G64</f>
        <v>4890000</v>
      </c>
      <c r="H66" s="127"/>
      <c r="I66" s="14"/>
      <c r="J66" s="14"/>
    </row>
    <row r="67" spans="1:10" x14ac:dyDescent="0.25">
      <c r="A67" s="141"/>
      <c r="B67" s="150"/>
      <c r="C67" s="125"/>
      <c r="D67" s="126"/>
      <c r="E67" s="126"/>
      <c r="F67" s="126"/>
      <c r="G67" s="126"/>
      <c r="H67" s="127"/>
      <c r="I67" s="14"/>
      <c r="J67" s="14"/>
    </row>
    <row r="68" spans="1:10" ht="15.75" x14ac:dyDescent="0.25">
      <c r="A68" s="141"/>
      <c r="B68" s="150"/>
      <c r="C68" s="125"/>
      <c r="D68" s="126"/>
      <c r="E68" s="126"/>
      <c r="F68" s="152" t="s">
        <v>271</v>
      </c>
      <c r="G68" s="153">
        <v>873000</v>
      </c>
      <c r="H68" s="127"/>
      <c r="I68" s="14"/>
      <c r="J68" s="14"/>
    </row>
    <row r="69" spans="1:10" x14ac:dyDescent="0.25">
      <c r="A69" s="141"/>
      <c r="B69" s="150"/>
      <c r="C69" s="125"/>
      <c r="D69" s="126"/>
      <c r="E69" s="126"/>
      <c r="F69" s="126"/>
      <c r="G69" s="126"/>
      <c r="H69" s="127"/>
      <c r="I69" s="14"/>
      <c r="J69" s="14"/>
    </row>
    <row r="70" spans="1:10" ht="15.75" x14ac:dyDescent="0.25">
      <c r="A70" s="141"/>
      <c r="B70" s="150"/>
      <c r="C70" s="125"/>
      <c r="D70" s="126"/>
      <c r="E70" s="126"/>
      <c r="F70" s="152" t="s">
        <v>272</v>
      </c>
      <c r="G70" s="153">
        <f>G66-G68</f>
        <v>4017000</v>
      </c>
      <c r="H70" s="127"/>
      <c r="I70" s="14"/>
      <c r="J70" s="14"/>
    </row>
    <row r="71" spans="1:10" x14ac:dyDescent="0.25">
      <c r="A71" s="141"/>
      <c r="B71" s="154"/>
      <c r="C71" s="125"/>
      <c r="D71" s="126"/>
      <c r="E71" s="126"/>
      <c r="F71" s="126"/>
      <c r="G71" s="126"/>
      <c r="H71" s="127"/>
      <c r="I71" s="14"/>
      <c r="J71" s="14"/>
    </row>
    <row r="72" spans="1:10" x14ac:dyDescent="0.25">
      <c r="A72" s="33"/>
      <c r="B72" s="150"/>
      <c r="C72" s="37"/>
      <c r="D72" s="15"/>
      <c r="E72" s="15"/>
      <c r="F72" s="15"/>
      <c r="G72" s="15"/>
      <c r="H72" s="108"/>
      <c r="I72" s="10"/>
      <c r="J72" s="10"/>
    </row>
    <row r="73" spans="1:10" x14ac:dyDescent="0.25">
      <c r="A73" s="543" t="s">
        <v>274</v>
      </c>
      <c r="B73" s="543"/>
      <c r="C73" s="543"/>
      <c r="D73" s="543"/>
      <c r="E73" s="543"/>
      <c r="F73" s="543"/>
      <c r="G73" s="543"/>
      <c r="H73" s="543"/>
      <c r="I73" s="543"/>
      <c r="J73" s="543"/>
    </row>
    <row r="74" spans="1:10" x14ac:dyDescent="0.25">
      <c r="A74" s="543"/>
      <c r="B74" s="543"/>
      <c r="C74" s="543"/>
      <c r="D74" s="543"/>
      <c r="E74" s="543"/>
      <c r="F74" s="543"/>
      <c r="G74" s="543"/>
      <c r="H74" s="543"/>
      <c r="I74" s="543"/>
      <c r="J74" s="543"/>
    </row>
    <row r="75" spans="1:10" x14ac:dyDescent="0.25">
      <c r="A75" s="543"/>
      <c r="B75" s="543"/>
      <c r="C75" s="543"/>
      <c r="D75" s="543"/>
      <c r="E75" s="543"/>
      <c r="F75" s="543"/>
      <c r="G75" s="543"/>
      <c r="H75" s="543"/>
      <c r="I75" s="543"/>
      <c r="J75" s="543"/>
    </row>
    <row r="76" spans="1:10" x14ac:dyDescent="0.25">
      <c r="A76" s="493" t="s">
        <v>0</v>
      </c>
      <c r="B76" s="493" t="s">
        <v>1</v>
      </c>
      <c r="C76" s="493" t="s">
        <v>2</v>
      </c>
      <c r="D76" s="493" t="s">
        <v>5</v>
      </c>
      <c r="E76" s="493" t="s">
        <v>28</v>
      </c>
      <c r="F76" s="395" t="s">
        <v>29</v>
      </c>
      <c r="G76" s="395" t="s">
        <v>71</v>
      </c>
      <c r="H76" s="493" t="s">
        <v>33</v>
      </c>
      <c r="I76" s="493" t="s">
        <v>7</v>
      </c>
      <c r="J76" s="493"/>
    </row>
    <row r="77" spans="1:10" x14ac:dyDescent="0.25">
      <c r="A77" s="493"/>
      <c r="B77" s="493"/>
      <c r="C77" s="493"/>
      <c r="D77" s="493"/>
      <c r="E77" s="493"/>
      <c r="F77" s="396"/>
      <c r="G77" s="396"/>
      <c r="H77" s="493"/>
      <c r="I77" s="493"/>
      <c r="J77" s="493"/>
    </row>
    <row r="78" spans="1:10" x14ac:dyDescent="0.25">
      <c r="A78" s="10" t="s">
        <v>185</v>
      </c>
      <c r="B78" s="61" t="s">
        <v>25</v>
      </c>
      <c r="C78" s="37">
        <v>45000</v>
      </c>
      <c r="D78" s="15">
        <v>700</v>
      </c>
      <c r="E78" s="15">
        <f>C78*D78</f>
        <v>31500000</v>
      </c>
      <c r="F78" s="15"/>
      <c r="G78" s="15">
        <f>E78-F78</f>
        <v>31500000</v>
      </c>
      <c r="H78" s="107"/>
      <c r="I78" s="15"/>
      <c r="J78" s="10"/>
    </row>
    <row r="82" spans="6:7" ht="18.75" x14ac:dyDescent="0.3">
      <c r="F82" s="116" t="s">
        <v>55</v>
      </c>
      <c r="G82" s="117">
        <f>E78</f>
        <v>31500000</v>
      </c>
    </row>
    <row r="84" spans="6:7" ht="18.75" x14ac:dyDescent="0.3">
      <c r="F84" s="116" t="s">
        <v>29</v>
      </c>
      <c r="G84" s="117">
        <f>F78</f>
        <v>0</v>
      </c>
    </row>
    <row r="86" spans="6:7" ht="18.75" x14ac:dyDescent="0.3">
      <c r="F86" s="116" t="s">
        <v>257</v>
      </c>
      <c r="G86" s="117">
        <f>G78-H46-E30+G70</f>
        <v>3964500</v>
      </c>
    </row>
  </sheetData>
  <mergeCells count="40">
    <mergeCell ref="A73:H75"/>
    <mergeCell ref="I73:J75"/>
    <mergeCell ref="A31:J33"/>
    <mergeCell ref="A1:J3"/>
    <mergeCell ref="A49:H51"/>
    <mergeCell ref="A4:A5"/>
    <mergeCell ref="B4:B5"/>
    <mergeCell ref="C4:C5"/>
    <mergeCell ref="D4:D5"/>
    <mergeCell ref="I4:I5"/>
    <mergeCell ref="H4:H5"/>
    <mergeCell ref="F4:F5"/>
    <mergeCell ref="G4:G5"/>
    <mergeCell ref="C28:D28"/>
    <mergeCell ref="C30:D30"/>
    <mergeCell ref="J4:J5"/>
    <mergeCell ref="F76:F77"/>
    <mergeCell ref="G76:G77"/>
    <mergeCell ref="H76:H77"/>
    <mergeCell ref="I76:I77"/>
    <mergeCell ref="J76:J77"/>
    <mergeCell ref="A76:A77"/>
    <mergeCell ref="B76:B77"/>
    <mergeCell ref="C76:C77"/>
    <mergeCell ref="D76:D77"/>
    <mergeCell ref="E76:E77"/>
    <mergeCell ref="C26:D26"/>
    <mergeCell ref="E4:E5"/>
    <mergeCell ref="C24:D24"/>
    <mergeCell ref="J34:J35"/>
    <mergeCell ref="A34:A35"/>
    <mergeCell ref="B34:B35"/>
    <mergeCell ref="C34:C35"/>
    <mergeCell ref="D34:D35"/>
    <mergeCell ref="E34:E35"/>
    <mergeCell ref="F46:G46"/>
    <mergeCell ref="F34:F35"/>
    <mergeCell ref="G34:G35"/>
    <mergeCell ref="H34:H35"/>
    <mergeCell ref="I34:I35"/>
  </mergeCells>
  <pageMargins left="0.7" right="0.7" top="0.75" bottom="0.75" header="0.3" footer="0.3"/>
  <pageSetup scale="7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topLeftCell="A4" workbookViewId="0">
      <selection activeCell="H33" sqref="H33"/>
    </sheetView>
  </sheetViews>
  <sheetFormatPr baseColWidth="10" defaultRowHeight="15" x14ac:dyDescent="0.25"/>
  <cols>
    <col min="1" max="1" width="23.85546875" bestFit="1" customWidth="1"/>
    <col min="5" max="5" width="19.140625" bestFit="1" customWidth="1"/>
  </cols>
  <sheetData>
    <row r="3" spans="1:6" x14ac:dyDescent="0.25">
      <c r="A3" s="493" t="s">
        <v>0</v>
      </c>
      <c r="B3" s="493" t="s">
        <v>1</v>
      </c>
      <c r="C3" s="493" t="s">
        <v>2</v>
      </c>
      <c r="D3" s="493" t="s">
        <v>5</v>
      </c>
      <c r="E3" s="493" t="s">
        <v>28</v>
      </c>
      <c r="F3" s="493" t="s">
        <v>32</v>
      </c>
    </row>
    <row r="4" spans="1:6" x14ac:dyDescent="0.25">
      <c r="A4" s="493"/>
      <c r="B4" s="493"/>
      <c r="C4" s="493"/>
      <c r="D4" s="493"/>
      <c r="E4" s="493"/>
      <c r="F4" s="493"/>
    </row>
    <row r="5" spans="1:6" x14ac:dyDescent="0.25">
      <c r="A5" s="10" t="s">
        <v>164</v>
      </c>
      <c r="B5" s="32" t="s">
        <v>27</v>
      </c>
      <c r="C5" s="37">
        <v>45000</v>
      </c>
      <c r="D5" s="15">
        <v>45</v>
      </c>
      <c r="E5" s="15">
        <f>C5*D5</f>
        <v>2025000</v>
      </c>
      <c r="F5" s="52" t="s">
        <v>32</v>
      </c>
    </row>
    <row r="6" spans="1:6" x14ac:dyDescent="0.25">
      <c r="A6" s="10" t="s">
        <v>165</v>
      </c>
      <c r="B6" s="32" t="s">
        <v>27</v>
      </c>
      <c r="C6" s="37">
        <v>45000</v>
      </c>
      <c r="D6" s="15">
        <v>45</v>
      </c>
      <c r="E6" s="15">
        <f t="shared" ref="E6:E13" si="0">C6*D6</f>
        <v>2025000</v>
      </c>
      <c r="F6" s="52" t="s">
        <v>32</v>
      </c>
    </row>
    <row r="7" spans="1:6" x14ac:dyDescent="0.25">
      <c r="A7" s="10" t="s">
        <v>166</v>
      </c>
      <c r="B7" s="32" t="s">
        <v>27</v>
      </c>
      <c r="C7" s="37">
        <v>45000</v>
      </c>
      <c r="D7" s="15">
        <v>45</v>
      </c>
      <c r="E7" s="15">
        <f t="shared" si="0"/>
        <v>2025000</v>
      </c>
      <c r="F7" s="52" t="s">
        <v>32</v>
      </c>
    </row>
    <row r="8" spans="1:6" x14ac:dyDescent="0.25">
      <c r="A8" s="10" t="s">
        <v>15</v>
      </c>
      <c r="B8" s="32" t="s">
        <v>27</v>
      </c>
      <c r="C8" s="37">
        <v>45000</v>
      </c>
      <c r="D8" s="15">
        <v>45</v>
      </c>
      <c r="E8" s="15">
        <f t="shared" si="0"/>
        <v>2025000</v>
      </c>
      <c r="F8" s="52" t="s">
        <v>32</v>
      </c>
    </row>
    <row r="9" spans="1:6" x14ac:dyDescent="0.25">
      <c r="A9" s="10" t="s">
        <v>38</v>
      </c>
      <c r="B9" s="32" t="s">
        <v>27</v>
      </c>
      <c r="C9" s="37">
        <v>45000</v>
      </c>
      <c r="D9" s="15">
        <v>45</v>
      </c>
      <c r="E9" s="15">
        <f t="shared" si="0"/>
        <v>2025000</v>
      </c>
      <c r="F9" s="52" t="s">
        <v>32</v>
      </c>
    </row>
    <row r="10" spans="1:6" x14ac:dyDescent="0.25">
      <c r="A10" s="10" t="s">
        <v>167</v>
      </c>
      <c r="B10" s="32" t="s">
        <v>27</v>
      </c>
      <c r="C10" s="37">
        <v>45000</v>
      </c>
      <c r="D10" s="15">
        <v>45</v>
      </c>
      <c r="E10" s="15">
        <f t="shared" si="0"/>
        <v>2025000</v>
      </c>
      <c r="F10" s="52" t="s">
        <v>32</v>
      </c>
    </row>
    <row r="11" spans="1:6" x14ac:dyDescent="0.25">
      <c r="A11" s="10" t="s">
        <v>168</v>
      </c>
      <c r="B11" s="32" t="s">
        <v>27</v>
      </c>
      <c r="C11" s="37">
        <v>45000</v>
      </c>
      <c r="D11" s="15">
        <v>45</v>
      </c>
      <c r="E11" s="15">
        <f t="shared" si="0"/>
        <v>2025000</v>
      </c>
      <c r="F11" s="52" t="s">
        <v>32</v>
      </c>
    </row>
    <row r="12" spans="1:6" x14ac:dyDescent="0.25">
      <c r="A12" s="10" t="s">
        <v>169</v>
      </c>
      <c r="B12" s="32" t="s">
        <v>27</v>
      </c>
      <c r="C12" s="37">
        <v>45000</v>
      </c>
      <c r="D12" s="15">
        <v>45</v>
      </c>
      <c r="E12" s="15">
        <f t="shared" si="0"/>
        <v>2025000</v>
      </c>
      <c r="F12" s="52" t="s">
        <v>32</v>
      </c>
    </row>
    <row r="13" spans="1:6" x14ac:dyDescent="0.25">
      <c r="A13" s="10" t="s">
        <v>170</v>
      </c>
      <c r="B13" s="32" t="s">
        <v>27</v>
      </c>
      <c r="C13" s="37">
        <v>45000</v>
      </c>
      <c r="D13" s="15">
        <v>45</v>
      </c>
      <c r="E13" s="15">
        <f t="shared" si="0"/>
        <v>2025000</v>
      </c>
      <c r="F13" s="52" t="s">
        <v>32</v>
      </c>
    </row>
    <row r="14" spans="1:6" x14ac:dyDescent="0.25">
      <c r="A14" s="10" t="s">
        <v>101</v>
      </c>
      <c r="B14" s="32" t="s">
        <v>27</v>
      </c>
      <c r="C14" s="37">
        <v>44500</v>
      </c>
      <c r="D14" s="15">
        <v>45</v>
      </c>
      <c r="E14" s="15">
        <f>C14*D14</f>
        <v>2002500</v>
      </c>
      <c r="F14" s="52" t="s">
        <v>32</v>
      </c>
    </row>
    <row r="15" spans="1:6" x14ac:dyDescent="0.25">
      <c r="A15" s="10"/>
      <c r="B15" s="10"/>
      <c r="C15" s="10"/>
      <c r="D15" s="10"/>
      <c r="E15" s="10"/>
    </row>
    <row r="16" spans="1:6" ht="18.75" x14ac:dyDescent="0.3">
      <c r="A16" s="10"/>
      <c r="B16" s="10"/>
      <c r="C16" s="540" t="s">
        <v>111</v>
      </c>
      <c r="D16" s="541"/>
      <c r="E16" s="60">
        <f>E5+E6+E7+E8+E9+E10+E11+E12+E13+E14</f>
        <v>20227500</v>
      </c>
      <c r="F16" s="52"/>
    </row>
    <row r="17" spans="1:6" x14ac:dyDescent="0.25">
      <c r="A17" s="10"/>
      <c r="B17" s="10"/>
      <c r="C17" s="10"/>
      <c r="D17" s="10"/>
      <c r="E17" s="10"/>
    </row>
    <row r="18" spans="1:6" x14ac:dyDescent="0.25">
      <c r="A18" s="10" t="s">
        <v>275</v>
      </c>
      <c r="B18" s="32" t="s">
        <v>27</v>
      </c>
      <c r="C18" s="37">
        <v>45000</v>
      </c>
      <c r="D18" s="15">
        <v>45</v>
      </c>
      <c r="E18" s="15">
        <f>C18*D18</f>
        <v>2025000</v>
      </c>
      <c r="F18" s="155" t="s">
        <v>217</v>
      </c>
    </row>
    <row r="19" spans="1:6" x14ac:dyDescent="0.25">
      <c r="A19" s="10" t="s">
        <v>136</v>
      </c>
      <c r="B19" s="32" t="s">
        <v>27</v>
      </c>
      <c r="C19" s="37">
        <v>45000</v>
      </c>
      <c r="D19" s="15">
        <v>45</v>
      </c>
      <c r="E19" s="15">
        <f>C19*D19</f>
        <v>2025000</v>
      </c>
      <c r="F19" s="155" t="s">
        <v>217</v>
      </c>
    </row>
    <row r="20" spans="1:6" x14ac:dyDescent="0.25">
      <c r="A20" s="10"/>
      <c r="B20" s="10"/>
      <c r="C20" s="10"/>
      <c r="D20" s="10"/>
      <c r="E20" s="10"/>
    </row>
    <row r="21" spans="1:6" ht="18.75" x14ac:dyDescent="0.3">
      <c r="A21" s="10"/>
      <c r="B21" s="10"/>
      <c r="C21" s="540" t="s">
        <v>111</v>
      </c>
      <c r="D21" s="541"/>
      <c r="E21" s="60">
        <f>E18+E19</f>
        <v>4050000</v>
      </c>
    </row>
    <row r="22" spans="1:6" x14ac:dyDescent="0.25">
      <c r="A22" s="10"/>
      <c r="B22" s="10"/>
      <c r="C22" s="10"/>
      <c r="D22" s="10"/>
      <c r="E22" s="10"/>
    </row>
  </sheetData>
  <mergeCells count="8">
    <mergeCell ref="C21:D21"/>
    <mergeCell ref="F3:F4"/>
    <mergeCell ref="E3:E4"/>
    <mergeCell ref="C16:D16"/>
    <mergeCell ref="A3:A4"/>
    <mergeCell ref="B3:B4"/>
    <mergeCell ref="C3:C4"/>
    <mergeCell ref="D3:D4"/>
  </mergeCells>
  <pageMargins left="0.7" right="0.7" top="0.75" bottom="0.75" header="0.3" footer="0.3"/>
  <pageSetup paperSize="9" scale="95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4" sqref="A4"/>
    </sheetView>
  </sheetViews>
  <sheetFormatPr baseColWidth="10" defaultRowHeight="15" x14ac:dyDescent="0.25"/>
  <cols>
    <col min="1" max="1" width="23.5703125" bestFit="1" customWidth="1"/>
    <col min="4" max="4" width="13" bestFit="1" customWidth="1"/>
    <col min="5" max="5" width="20" bestFit="1" customWidth="1"/>
    <col min="6" max="6" width="8" bestFit="1" customWidth="1"/>
    <col min="7" max="7" width="13.85546875" bestFit="1" customWidth="1"/>
    <col min="8" max="8" width="27.85546875" bestFit="1" customWidth="1"/>
    <col min="9" max="9" width="15.28515625" bestFit="1" customWidth="1"/>
    <col min="10" max="10" width="13.28515625" bestFit="1" customWidth="1"/>
    <col min="11" max="11" width="13.85546875" bestFit="1" customWidth="1"/>
  </cols>
  <sheetData>
    <row r="1" spans="1:11" ht="18.75" x14ac:dyDescent="0.25">
      <c r="A1" s="16" t="s">
        <v>41</v>
      </c>
      <c r="B1" s="16" t="s">
        <v>1</v>
      </c>
      <c r="C1" s="16" t="s">
        <v>2</v>
      </c>
      <c r="D1" s="16" t="s">
        <v>3</v>
      </c>
      <c r="E1" s="16" t="s">
        <v>156</v>
      </c>
      <c r="F1" s="16" t="s">
        <v>5</v>
      </c>
      <c r="G1" s="16" t="s">
        <v>107</v>
      </c>
      <c r="H1" s="16" t="s">
        <v>147</v>
      </c>
      <c r="I1" s="16" t="s">
        <v>24</v>
      </c>
      <c r="J1" s="16" t="s">
        <v>140</v>
      </c>
      <c r="K1" s="16" t="s">
        <v>105</v>
      </c>
    </row>
    <row r="2" spans="1:11" x14ac:dyDescent="0.25">
      <c r="A2" s="10" t="s">
        <v>237</v>
      </c>
      <c r="B2" s="91" t="s">
        <v>25</v>
      </c>
      <c r="C2" s="41">
        <v>45000</v>
      </c>
      <c r="D2" s="41">
        <v>200</v>
      </c>
      <c r="E2" s="41">
        <f t="shared" ref="E2:E8" si="0">C2-D2</f>
        <v>44800</v>
      </c>
      <c r="F2" s="15">
        <v>695</v>
      </c>
      <c r="G2" s="15">
        <f t="shared" ref="G2:G8" si="1">E2*F2</f>
        <v>31136000</v>
      </c>
      <c r="H2" s="54" t="s">
        <v>221</v>
      </c>
      <c r="I2" s="53"/>
      <c r="J2" s="37" t="s">
        <v>231</v>
      </c>
      <c r="K2" s="15">
        <v>50000000</v>
      </c>
    </row>
    <row r="3" spans="1:11" x14ac:dyDescent="0.25">
      <c r="A3" s="10" t="s">
        <v>238</v>
      </c>
      <c r="B3" s="91" t="s">
        <v>25</v>
      </c>
      <c r="C3" s="41">
        <v>45000</v>
      </c>
      <c r="D3" s="41">
        <v>200</v>
      </c>
      <c r="E3" s="41">
        <f t="shared" si="0"/>
        <v>44800</v>
      </c>
      <c r="F3" s="15">
        <v>695</v>
      </c>
      <c r="G3" s="15">
        <f t="shared" si="1"/>
        <v>31136000</v>
      </c>
      <c r="H3" s="54" t="s">
        <v>242</v>
      </c>
      <c r="I3" s="53"/>
      <c r="J3" s="37" t="s">
        <v>184</v>
      </c>
      <c r="K3" s="15">
        <v>52585000</v>
      </c>
    </row>
    <row r="4" spans="1:11" x14ac:dyDescent="0.25">
      <c r="A4" s="10" t="s">
        <v>234</v>
      </c>
      <c r="B4" s="91" t="s">
        <v>25</v>
      </c>
      <c r="C4" s="41">
        <v>45000</v>
      </c>
      <c r="D4" s="41">
        <v>200</v>
      </c>
      <c r="E4" s="41">
        <f t="shared" si="0"/>
        <v>44800</v>
      </c>
      <c r="F4" s="15">
        <v>695</v>
      </c>
      <c r="G4" s="15">
        <f t="shared" si="1"/>
        <v>31136000</v>
      </c>
      <c r="H4" s="54" t="s">
        <v>244</v>
      </c>
      <c r="I4" s="123"/>
      <c r="J4" s="37" t="s">
        <v>232</v>
      </c>
      <c r="K4" s="15">
        <v>18900000</v>
      </c>
    </row>
    <row r="5" spans="1:11" x14ac:dyDescent="0.25">
      <c r="A5" s="10" t="s">
        <v>235</v>
      </c>
      <c r="B5" s="91" t="s">
        <v>25</v>
      </c>
      <c r="C5" s="41">
        <v>45000</v>
      </c>
      <c r="D5" s="41">
        <v>200</v>
      </c>
      <c r="E5" s="41">
        <f t="shared" si="0"/>
        <v>44800</v>
      </c>
      <c r="F5" s="15">
        <v>695</v>
      </c>
      <c r="G5" s="15">
        <f t="shared" si="1"/>
        <v>31136000</v>
      </c>
      <c r="H5" s="54" t="s">
        <v>149</v>
      </c>
      <c r="I5" s="53"/>
      <c r="J5" s="10" t="s">
        <v>233</v>
      </c>
      <c r="K5" s="15">
        <v>34195000</v>
      </c>
    </row>
    <row r="6" spans="1:11" x14ac:dyDescent="0.25">
      <c r="A6" s="130" t="s">
        <v>236</v>
      </c>
      <c r="B6" s="131" t="s">
        <v>25</v>
      </c>
      <c r="C6" s="132">
        <v>18000</v>
      </c>
      <c r="D6" s="132">
        <v>200</v>
      </c>
      <c r="E6" s="132">
        <f t="shared" si="0"/>
        <v>17800</v>
      </c>
      <c r="F6" s="133">
        <v>695</v>
      </c>
      <c r="G6" s="133">
        <f t="shared" si="1"/>
        <v>12371000</v>
      </c>
      <c r="H6" s="134" t="s">
        <v>249</v>
      </c>
      <c r="I6" s="135"/>
      <c r="J6" s="136" t="s">
        <v>223</v>
      </c>
      <c r="K6" s="133"/>
    </row>
    <row r="7" spans="1:11" x14ac:dyDescent="0.25">
      <c r="A7" s="130" t="s">
        <v>236</v>
      </c>
      <c r="B7" s="131" t="s">
        <v>25</v>
      </c>
      <c r="C7" s="132">
        <v>27000</v>
      </c>
      <c r="D7" s="132"/>
      <c r="E7" s="132">
        <f t="shared" si="0"/>
        <v>27000</v>
      </c>
      <c r="F7" s="133">
        <v>695</v>
      </c>
      <c r="G7" s="133">
        <f t="shared" si="1"/>
        <v>18765000</v>
      </c>
      <c r="H7" s="134" t="s">
        <v>251</v>
      </c>
      <c r="I7" s="135"/>
      <c r="J7" s="136" t="s">
        <v>223</v>
      </c>
      <c r="K7" s="133"/>
    </row>
    <row r="8" spans="1:11" x14ac:dyDescent="0.25">
      <c r="A8" s="58" t="s">
        <v>259</v>
      </c>
      <c r="B8" s="147" t="s">
        <v>27</v>
      </c>
      <c r="C8" s="144">
        <v>45000</v>
      </c>
      <c r="D8" s="144"/>
      <c r="E8" s="144">
        <f t="shared" si="0"/>
        <v>45000</v>
      </c>
      <c r="F8" s="145">
        <v>700</v>
      </c>
      <c r="G8" s="145">
        <f t="shared" si="1"/>
        <v>31500000</v>
      </c>
      <c r="H8" s="146" t="s">
        <v>213</v>
      </c>
      <c r="I8" s="147"/>
      <c r="J8" s="148" t="s">
        <v>260</v>
      </c>
      <c r="K8" s="145"/>
    </row>
    <row r="9" spans="1:11" x14ac:dyDescent="0.25">
      <c r="A9" s="58"/>
      <c r="B9" s="97"/>
      <c r="C9" s="144"/>
      <c r="D9" s="144"/>
      <c r="E9" s="144"/>
      <c r="F9" s="145"/>
      <c r="G9" s="145"/>
      <c r="H9" s="146"/>
      <c r="I9" s="147"/>
      <c r="J9" s="148"/>
      <c r="K9" s="145"/>
    </row>
    <row r="11" spans="1:11" x14ac:dyDescent="0.25">
      <c r="H11" s="50" t="s">
        <v>28</v>
      </c>
      <c r="I11" s="36">
        <f>G2+G3+G4+G5+G6+G7+G8</f>
        <v>187180000</v>
      </c>
    </row>
    <row r="12" spans="1:11" x14ac:dyDescent="0.25">
      <c r="H12" s="10"/>
      <c r="I12" s="10"/>
    </row>
    <row r="13" spans="1:11" x14ac:dyDescent="0.25">
      <c r="H13" s="50" t="s">
        <v>66</v>
      </c>
      <c r="I13" s="36">
        <f>K2+K3+K4+K5+K6</f>
        <v>155680000</v>
      </c>
    </row>
    <row r="14" spans="1:11" x14ac:dyDescent="0.25">
      <c r="H14" s="10"/>
      <c r="I14" s="10"/>
    </row>
    <row r="15" spans="1:11" x14ac:dyDescent="0.25">
      <c r="H15" s="50" t="s">
        <v>71</v>
      </c>
      <c r="I15" s="36">
        <f>I11-I13</f>
        <v>31500000</v>
      </c>
    </row>
  </sheetData>
  <pageMargins left="0.7" right="0.7" top="0.75" bottom="0.75" header="0.3" footer="0.3"/>
  <pageSetup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3"/>
  <sheetViews>
    <sheetView workbookViewId="0">
      <selection activeCell="H23" sqref="H23"/>
    </sheetView>
  </sheetViews>
  <sheetFormatPr baseColWidth="10" defaultRowHeight="15" x14ac:dyDescent="0.25"/>
  <cols>
    <col min="3" max="3" width="13.7109375" bestFit="1" customWidth="1"/>
    <col min="4" max="4" width="11" bestFit="1" customWidth="1"/>
    <col min="5" max="5" width="11.5703125" bestFit="1" customWidth="1"/>
    <col min="6" max="6" width="13" bestFit="1" customWidth="1"/>
    <col min="7" max="7" width="8" bestFit="1" customWidth="1"/>
    <col min="8" max="8" width="20.5703125" bestFit="1" customWidth="1"/>
    <col min="9" max="9" width="17.140625" bestFit="1" customWidth="1"/>
    <col min="10" max="10" width="19" bestFit="1" customWidth="1"/>
    <col min="11" max="12" width="13.85546875" bestFit="1" customWidth="1"/>
    <col min="13" max="13" width="8.28515625" bestFit="1" customWidth="1"/>
    <col min="14" max="14" width="13.28515625" bestFit="1" customWidth="1"/>
  </cols>
  <sheetData>
    <row r="3" spans="3:14" ht="16.5" x14ac:dyDescent="0.3">
      <c r="C3" s="3" t="s">
        <v>118</v>
      </c>
      <c r="D3" s="6" t="s">
        <v>25</v>
      </c>
      <c r="E3" s="62" t="s">
        <v>117</v>
      </c>
      <c r="F3" s="4">
        <v>9000</v>
      </c>
      <c r="G3" s="62"/>
      <c r="H3" s="4">
        <f>F3-G3</f>
        <v>9000</v>
      </c>
      <c r="I3" s="5">
        <v>680</v>
      </c>
      <c r="J3" s="5">
        <f>H3*I3</f>
        <v>6120000</v>
      </c>
      <c r="K3" s="5">
        <v>6120000</v>
      </c>
      <c r="L3" s="75">
        <f>J3-K3</f>
        <v>0</v>
      </c>
      <c r="M3" s="66" t="s">
        <v>32</v>
      </c>
    </row>
    <row r="4" spans="3:14" ht="16.5" x14ac:dyDescent="0.3">
      <c r="C4" s="3" t="s">
        <v>118</v>
      </c>
      <c r="D4" s="6" t="s">
        <v>25</v>
      </c>
      <c r="E4" s="62" t="s">
        <v>117</v>
      </c>
      <c r="F4" s="4">
        <v>9000</v>
      </c>
      <c r="G4" s="62">
        <v>100</v>
      </c>
      <c r="H4" s="4">
        <f>F4-G4</f>
        <v>8900</v>
      </c>
      <c r="I4" s="5">
        <v>680</v>
      </c>
      <c r="J4" s="5">
        <f>H4*I4</f>
        <v>6052000</v>
      </c>
      <c r="K4" s="5">
        <v>6052000</v>
      </c>
      <c r="L4" s="75">
        <f>J4-K4</f>
        <v>0</v>
      </c>
      <c r="M4" s="66" t="s">
        <v>32</v>
      </c>
    </row>
    <row r="7" spans="3:14" x14ac:dyDescent="0.25">
      <c r="C7" s="395" t="s">
        <v>0</v>
      </c>
      <c r="D7" s="395" t="s">
        <v>1</v>
      </c>
      <c r="E7" s="395" t="s">
        <v>2</v>
      </c>
      <c r="F7" s="395" t="s">
        <v>3</v>
      </c>
      <c r="G7" s="395" t="s">
        <v>5</v>
      </c>
      <c r="H7" s="395" t="s">
        <v>4</v>
      </c>
      <c r="I7" s="395" t="s">
        <v>6</v>
      </c>
      <c r="J7" s="395" t="s">
        <v>7</v>
      </c>
      <c r="K7" s="395" t="s">
        <v>71</v>
      </c>
      <c r="L7" s="395" t="s">
        <v>9</v>
      </c>
      <c r="M7" s="395" t="s">
        <v>33</v>
      </c>
      <c r="N7" s="395" t="s">
        <v>105</v>
      </c>
    </row>
    <row r="8" spans="3:14" x14ac:dyDescent="0.25"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</row>
    <row r="9" spans="3:14" x14ac:dyDescent="0.25">
      <c r="C9" s="10"/>
      <c r="D9" s="10"/>
      <c r="E9" s="37"/>
      <c r="F9" s="10"/>
      <c r="G9" s="15"/>
      <c r="H9" s="37"/>
      <c r="I9" s="15"/>
      <c r="J9" s="10"/>
      <c r="K9" s="15"/>
      <c r="L9" s="10"/>
      <c r="M9" s="10"/>
      <c r="N9" s="10"/>
    </row>
    <row r="10" spans="3:14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3:14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3:14" x14ac:dyDescent="0.25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3:14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6" spans="3:14" x14ac:dyDescent="0.25">
      <c r="J16" s="492" t="s">
        <v>55</v>
      </c>
      <c r="K16" s="398">
        <f>K9</f>
        <v>0</v>
      </c>
      <c r="L16" s="398"/>
      <c r="M16" s="398"/>
    </row>
    <row r="17" spans="10:13" x14ac:dyDescent="0.25">
      <c r="J17" s="492"/>
      <c r="K17" s="398"/>
      <c r="L17" s="398"/>
      <c r="M17" s="398"/>
    </row>
    <row r="19" spans="10:13" x14ac:dyDescent="0.25">
      <c r="J19" s="492" t="s">
        <v>66</v>
      </c>
      <c r="K19" s="398">
        <f>J9</f>
        <v>0</v>
      </c>
      <c r="L19" s="398"/>
      <c r="M19" s="398" t="e">
        <f>M3+M4</f>
        <v>#VALUE!</v>
      </c>
    </row>
    <row r="20" spans="10:13" x14ac:dyDescent="0.25">
      <c r="J20" s="492"/>
      <c r="K20" s="398"/>
      <c r="L20" s="398"/>
      <c r="M20" s="398"/>
    </row>
    <row r="22" spans="10:13" x14ac:dyDescent="0.25">
      <c r="J22" s="492" t="s">
        <v>71</v>
      </c>
      <c r="K22" s="398">
        <f>K16-K19</f>
        <v>0</v>
      </c>
      <c r="L22" s="398"/>
      <c r="M22" s="398" t="e">
        <f>K16-M19</f>
        <v>#VALUE!</v>
      </c>
    </row>
    <row r="23" spans="10:13" x14ac:dyDescent="0.25">
      <c r="J23" s="492"/>
      <c r="K23" s="398"/>
      <c r="L23" s="398"/>
      <c r="M23" s="398"/>
    </row>
  </sheetData>
  <mergeCells count="18">
    <mergeCell ref="J16:J17"/>
    <mergeCell ref="K16:M17"/>
    <mergeCell ref="J19:J20"/>
    <mergeCell ref="K19:M20"/>
    <mergeCell ref="J22:J23"/>
    <mergeCell ref="K22:M23"/>
    <mergeCell ref="N7:N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workbookViewId="0">
      <selection activeCell="E15" sqref="E15"/>
    </sheetView>
  </sheetViews>
  <sheetFormatPr baseColWidth="10" defaultRowHeight="15" x14ac:dyDescent="0.25"/>
  <cols>
    <col min="5" max="5" width="12.85546875" bestFit="1" customWidth="1"/>
  </cols>
  <sheetData>
    <row r="3" spans="2:7" x14ac:dyDescent="0.25">
      <c r="B3" s="545" t="s">
        <v>191</v>
      </c>
      <c r="C3" s="546"/>
      <c r="D3" s="545" t="s">
        <v>192</v>
      </c>
      <c r="E3" s="546"/>
      <c r="F3" s="545" t="s">
        <v>193</v>
      </c>
      <c r="G3" s="546"/>
    </row>
    <row r="4" spans="2:7" x14ac:dyDescent="0.25">
      <c r="B4" s="547"/>
      <c r="C4" s="548"/>
      <c r="D4" s="547"/>
      <c r="E4" s="548"/>
      <c r="F4" s="547"/>
      <c r="G4" s="548"/>
    </row>
    <row r="5" spans="2:7" x14ac:dyDescent="0.25">
      <c r="B5" s="442">
        <v>5000000</v>
      </c>
      <c r="C5" s="444"/>
      <c r="D5" s="442">
        <v>860000</v>
      </c>
      <c r="E5" s="444"/>
      <c r="F5" s="407">
        <f>B5-E14</f>
        <v>1550000</v>
      </c>
      <c r="G5" s="406"/>
    </row>
    <row r="6" spans="2:7" x14ac:dyDescent="0.25">
      <c r="B6" s="405"/>
      <c r="C6" s="406"/>
      <c r="D6" s="442">
        <v>500000</v>
      </c>
      <c r="E6" s="444"/>
      <c r="F6" s="405"/>
      <c r="G6" s="406"/>
    </row>
    <row r="7" spans="2:7" x14ac:dyDescent="0.25">
      <c r="B7" s="405"/>
      <c r="C7" s="406"/>
      <c r="D7" s="442">
        <v>100000</v>
      </c>
      <c r="E7" s="444"/>
      <c r="F7" s="405"/>
      <c r="G7" s="406"/>
    </row>
    <row r="8" spans="2:7" x14ac:dyDescent="0.25">
      <c r="B8" s="10"/>
      <c r="C8" s="10"/>
      <c r="D8" s="442">
        <v>140000</v>
      </c>
      <c r="E8" s="444"/>
      <c r="F8" s="10"/>
      <c r="G8" s="10"/>
    </row>
    <row r="9" spans="2:7" x14ac:dyDescent="0.25">
      <c r="B9" s="10"/>
      <c r="C9" s="10"/>
      <c r="D9" s="442">
        <v>550000</v>
      </c>
      <c r="E9" s="444"/>
      <c r="F9" s="10"/>
      <c r="G9" s="10"/>
    </row>
    <row r="10" spans="2:7" x14ac:dyDescent="0.25">
      <c r="B10" s="10"/>
      <c r="C10" s="10"/>
      <c r="D10" s="442">
        <v>50000</v>
      </c>
      <c r="E10" s="444"/>
      <c r="F10" s="10"/>
      <c r="G10" s="10"/>
    </row>
    <row r="11" spans="2:7" x14ac:dyDescent="0.25">
      <c r="B11" s="10"/>
      <c r="C11" s="10"/>
      <c r="D11" s="442">
        <v>250000</v>
      </c>
      <c r="E11" s="444"/>
      <c r="F11" s="10"/>
      <c r="G11" s="10"/>
    </row>
    <row r="12" spans="2:7" x14ac:dyDescent="0.25">
      <c r="B12" s="10"/>
      <c r="C12" s="10"/>
      <c r="D12" s="442">
        <v>1000000</v>
      </c>
      <c r="E12" s="444"/>
      <c r="F12" s="10"/>
      <c r="G12" s="10"/>
    </row>
    <row r="13" spans="2:7" x14ac:dyDescent="0.25">
      <c r="B13" s="10"/>
      <c r="C13" s="10"/>
      <c r="D13" s="167"/>
      <c r="E13" s="168"/>
      <c r="F13" s="10"/>
      <c r="G13" s="10"/>
    </row>
    <row r="14" spans="2:7" x14ac:dyDescent="0.25">
      <c r="B14" s="10"/>
      <c r="C14" s="10"/>
      <c r="D14" s="34" t="s">
        <v>111</v>
      </c>
      <c r="E14" s="76">
        <f>D5+D6+D7+D8+D9+D10+D11+D12</f>
        <v>3450000</v>
      </c>
      <c r="F14" s="10"/>
      <c r="G14" s="10"/>
    </row>
  </sheetData>
  <mergeCells count="17">
    <mergeCell ref="D12:E12"/>
    <mergeCell ref="D11:E11"/>
    <mergeCell ref="F7:G7"/>
    <mergeCell ref="F3:G4"/>
    <mergeCell ref="D10:E10"/>
    <mergeCell ref="D9:E9"/>
    <mergeCell ref="D8:E8"/>
    <mergeCell ref="F5:G5"/>
    <mergeCell ref="B6:C6"/>
    <mergeCell ref="D6:E6"/>
    <mergeCell ref="F6:G6"/>
    <mergeCell ref="D7:E7"/>
    <mergeCell ref="B3:C4"/>
    <mergeCell ref="D3:E4"/>
    <mergeCell ref="B7:C7"/>
    <mergeCell ref="B5:C5"/>
    <mergeCell ref="D5:E5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D21" sqref="D21:E22"/>
    </sheetView>
  </sheetViews>
  <sheetFormatPr baseColWidth="10" defaultRowHeight="15" x14ac:dyDescent="0.25"/>
  <cols>
    <col min="5" max="5" width="15.140625" customWidth="1"/>
    <col min="7" max="7" width="14.85546875" customWidth="1"/>
  </cols>
  <sheetData>
    <row r="2" spans="2:9" x14ac:dyDescent="0.25">
      <c r="B2" s="545" t="s">
        <v>278</v>
      </c>
      <c r="C2" s="546"/>
      <c r="D2" s="549">
        <v>5000000</v>
      </c>
      <c r="E2" s="550"/>
      <c r="F2" s="545" t="s">
        <v>7</v>
      </c>
      <c r="G2" s="546"/>
      <c r="H2" s="549">
        <v>4000000</v>
      </c>
      <c r="I2" s="550"/>
    </row>
    <row r="3" spans="2:9" x14ac:dyDescent="0.25">
      <c r="B3" s="547"/>
      <c r="C3" s="548"/>
      <c r="D3" s="551"/>
      <c r="E3" s="552"/>
      <c r="F3" s="547"/>
      <c r="G3" s="548"/>
      <c r="H3" s="551"/>
      <c r="I3" s="552"/>
    </row>
    <row r="4" spans="2:9" x14ac:dyDescent="0.25">
      <c r="B4" s="545" t="s">
        <v>279</v>
      </c>
      <c r="C4" s="546"/>
      <c r="D4" s="549" t="s">
        <v>280</v>
      </c>
      <c r="E4" s="550"/>
      <c r="F4" s="545" t="s">
        <v>65</v>
      </c>
      <c r="G4" s="546"/>
      <c r="H4" s="549" t="s">
        <v>425</v>
      </c>
      <c r="I4" s="550"/>
    </row>
    <row r="5" spans="2:9" x14ac:dyDescent="0.25">
      <c r="B5" s="547"/>
      <c r="C5" s="548"/>
      <c r="D5" s="551"/>
      <c r="E5" s="552"/>
      <c r="F5" s="547"/>
      <c r="G5" s="548"/>
      <c r="H5" s="551"/>
      <c r="I5" s="552"/>
    </row>
    <row r="9" spans="2:9" x14ac:dyDescent="0.25">
      <c r="B9" s="545" t="s">
        <v>278</v>
      </c>
      <c r="C9" s="546"/>
      <c r="D9" s="549">
        <v>22000000</v>
      </c>
      <c r="E9" s="550"/>
      <c r="F9" s="549">
        <v>22000000</v>
      </c>
      <c r="G9" s="550"/>
    </row>
    <row r="10" spans="2:9" x14ac:dyDescent="0.25">
      <c r="B10" s="547"/>
      <c r="C10" s="548"/>
      <c r="D10" s="551"/>
      <c r="E10" s="552"/>
      <c r="F10" s="551"/>
      <c r="G10" s="552"/>
    </row>
    <row r="11" spans="2:9" x14ac:dyDescent="0.25">
      <c r="B11" s="545" t="s">
        <v>279</v>
      </c>
      <c r="C11" s="546"/>
      <c r="D11" s="549" t="s">
        <v>426</v>
      </c>
      <c r="E11" s="550"/>
      <c r="F11" s="553">
        <v>45402</v>
      </c>
      <c r="G11" s="554"/>
    </row>
    <row r="12" spans="2:9" x14ac:dyDescent="0.25">
      <c r="B12" s="547"/>
      <c r="C12" s="548"/>
      <c r="D12" s="551"/>
      <c r="E12" s="552"/>
      <c r="F12" s="555"/>
      <c r="G12" s="556"/>
    </row>
    <row r="13" spans="2:9" ht="15" customHeight="1" x14ac:dyDescent="0.25">
      <c r="B13" s="545" t="s">
        <v>458</v>
      </c>
      <c r="C13" s="546"/>
      <c r="D13" s="549">
        <f>SUM(D9:G10)</f>
        <v>44000000</v>
      </c>
      <c r="E13" s="550"/>
    </row>
    <row r="14" spans="2:9" ht="15" customHeight="1" x14ac:dyDescent="0.25">
      <c r="B14" s="547"/>
      <c r="C14" s="548"/>
      <c r="D14" s="551"/>
      <c r="E14" s="552"/>
    </row>
    <row r="15" spans="2:9" x14ac:dyDescent="0.25">
      <c r="B15" s="545" t="s">
        <v>459</v>
      </c>
      <c r="C15" s="546"/>
      <c r="D15" s="549">
        <v>20000000</v>
      </c>
      <c r="E15" s="550"/>
    </row>
    <row r="16" spans="2:9" x14ac:dyDescent="0.25">
      <c r="B16" s="547"/>
      <c r="C16" s="548"/>
      <c r="D16" s="551"/>
      <c r="E16" s="552"/>
    </row>
    <row r="17" spans="2:5" x14ac:dyDescent="0.25">
      <c r="B17" s="545" t="s">
        <v>460</v>
      </c>
      <c r="C17" s="546"/>
      <c r="D17" s="549" t="s">
        <v>461</v>
      </c>
      <c r="E17" s="550"/>
    </row>
    <row r="18" spans="2:5" x14ac:dyDescent="0.25">
      <c r="B18" s="547"/>
      <c r="C18" s="548"/>
      <c r="D18" s="551"/>
      <c r="E18" s="552"/>
    </row>
    <row r="19" spans="2:5" x14ac:dyDescent="0.25">
      <c r="B19" s="545" t="s">
        <v>7</v>
      </c>
      <c r="C19" s="546"/>
      <c r="D19" s="549">
        <v>64000000</v>
      </c>
      <c r="E19" s="550"/>
    </row>
    <row r="20" spans="2:5" x14ac:dyDescent="0.25">
      <c r="B20" s="547"/>
      <c r="C20" s="548"/>
      <c r="D20" s="551"/>
      <c r="E20" s="552"/>
    </row>
    <row r="21" spans="2:5" x14ac:dyDescent="0.25">
      <c r="B21" s="545" t="s">
        <v>71</v>
      </c>
      <c r="C21" s="546"/>
      <c r="D21" s="549">
        <f>(D13+D15-D19)</f>
        <v>0</v>
      </c>
      <c r="E21" s="550"/>
    </row>
    <row r="22" spans="2:5" x14ac:dyDescent="0.25">
      <c r="B22" s="547"/>
      <c r="C22" s="548"/>
      <c r="D22" s="551"/>
      <c r="E22" s="552"/>
    </row>
  </sheetData>
  <mergeCells count="24">
    <mergeCell ref="B19:C20"/>
    <mergeCell ref="D19:E20"/>
    <mergeCell ref="B21:C22"/>
    <mergeCell ref="D21:E22"/>
    <mergeCell ref="B13:C14"/>
    <mergeCell ref="D13:E14"/>
    <mergeCell ref="B15:C16"/>
    <mergeCell ref="D15:E16"/>
    <mergeCell ref="B17:C18"/>
    <mergeCell ref="D17:E18"/>
    <mergeCell ref="B11:C12"/>
    <mergeCell ref="D11:E12"/>
    <mergeCell ref="H2:I3"/>
    <mergeCell ref="F4:G5"/>
    <mergeCell ref="H4:I5"/>
    <mergeCell ref="B9:C10"/>
    <mergeCell ref="D9:E10"/>
    <mergeCell ref="B2:C3"/>
    <mergeCell ref="D2:E3"/>
    <mergeCell ref="B4:C5"/>
    <mergeCell ref="D4:E5"/>
    <mergeCell ref="F2:G3"/>
    <mergeCell ref="F9:G10"/>
    <mergeCell ref="F11:G12"/>
  </mergeCells>
  <pageMargins left="0.7" right="0.7" top="0.75" bottom="0.75" header="0.3" footer="0.3"/>
  <pageSetup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topLeftCell="A4" workbookViewId="0">
      <selection activeCell="E6" sqref="E6"/>
    </sheetView>
  </sheetViews>
  <sheetFormatPr baseColWidth="10" defaultRowHeight="15" x14ac:dyDescent="0.25"/>
  <cols>
    <col min="2" max="2" width="24.140625" bestFit="1" customWidth="1"/>
    <col min="3" max="3" width="11" bestFit="1" customWidth="1"/>
    <col min="4" max="4" width="11.5703125" bestFit="1" customWidth="1"/>
    <col min="5" max="5" width="20" bestFit="1" customWidth="1"/>
    <col min="6" max="6" width="8" bestFit="1" customWidth="1"/>
    <col min="7" max="7" width="17.42578125" bestFit="1" customWidth="1"/>
    <col min="8" max="8" width="32.28515625" bestFit="1" customWidth="1"/>
    <col min="9" max="9" width="15.28515625" bestFit="1" customWidth="1"/>
    <col min="10" max="10" width="13.28515625" bestFit="1" customWidth="1"/>
    <col min="11" max="11" width="14.85546875" bestFit="1" customWidth="1"/>
  </cols>
  <sheetData>
    <row r="2" spans="2:11" ht="18.75" x14ac:dyDescent="0.25">
      <c r="B2" s="16" t="s">
        <v>41</v>
      </c>
      <c r="C2" s="16" t="s">
        <v>2</v>
      </c>
      <c r="D2" s="16" t="s">
        <v>150</v>
      </c>
      <c r="E2" s="16" t="s">
        <v>156</v>
      </c>
      <c r="F2" s="16" t="s">
        <v>5</v>
      </c>
      <c r="G2" s="16" t="s">
        <v>107</v>
      </c>
      <c r="H2" s="16" t="s">
        <v>147</v>
      </c>
      <c r="I2" s="16" t="s">
        <v>24</v>
      </c>
      <c r="J2" s="16" t="s">
        <v>140</v>
      </c>
      <c r="K2" s="16" t="s">
        <v>105</v>
      </c>
    </row>
    <row r="3" spans="2:11" x14ac:dyDescent="0.25">
      <c r="B3" s="17" t="s">
        <v>189</v>
      </c>
      <c r="C3" s="41">
        <v>45000</v>
      </c>
      <c r="D3" s="87">
        <v>50</v>
      </c>
      <c r="E3" s="41">
        <f>C3-D3</f>
        <v>44950</v>
      </c>
      <c r="F3" s="15">
        <v>710</v>
      </c>
      <c r="G3" s="15">
        <f>E3*F3</f>
        <v>31914500</v>
      </c>
      <c r="H3" s="54" t="s">
        <v>149</v>
      </c>
      <c r="I3" s="113" t="s">
        <v>32</v>
      </c>
      <c r="J3" s="17" t="s">
        <v>196</v>
      </c>
      <c r="K3" s="15">
        <v>31914500</v>
      </c>
    </row>
    <row r="4" spans="2:11" x14ac:dyDescent="0.25">
      <c r="B4" s="17" t="s">
        <v>190</v>
      </c>
      <c r="C4" s="41">
        <v>45000</v>
      </c>
      <c r="D4" s="88">
        <v>60</v>
      </c>
      <c r="E4" s="41">
        <f>C4-D4</f>
        <v>44940</v>
      </c>
      <c r="F4" s="15">
        <v>710</v>
      </c>
      <c r="G4" s="15">
        <f>E4*F4</f>
        <v>31907400</v>
      </c>
      <c r="H4" s="54" t="s">
        <v>199</v>
      </c>
      <c r="I4" s="52" t="s">
        <v>32</v>
      </c>
      <c r="J4" s="41" t="s">
        <v>197</v>
      </c>
      <c r="K4" s="15">
        <v>31907400</v>
      </c>
    </row>
    <row r="5" spans="2:11" x14ac:dyDescent="0.25">
      <c r="B5" s="17" t="s">
        <v>194</v>
      </c>
      <c r="C5" s="41">
        <v>45000</v>
      </c>
      <c r="D5" s="86">
        <v>50</v>
      </c>
      <c r="E5" s="41">
        <f>C5-D5</f>
        <v>44950</v>
      </c>
      <c r="F5" s="15">
        <v>710</v>
      </c>
      <c r="G5" s="15">
        <f>E5*F5</f>
        <v>31914500</v>
      </c>
      <c r="H5" s="54" t="s">
        <v>148</v>
      </c>
      <c r="I5" s="52" t="s">
        <v>32</v>
      </c>
      <c r="J5" s="17" t="s">
        <v>200</v>
      </c>
      <c r="K5" s="15">
        <v>32364000</v>
      </c>
    </row>
    <row r="6" spans="2:11" x14ac:dyDescent="0.25">
      <c r="B6" s="17" t="s">
        <v>195</v>
      </c>
      <c r="C6" s="41">
        <v>45000</v>
      </c>
      <c r="D6" s="86">
        <v>50</v>
      </c>
      <c r="E6" s="41">
        <f>C6-D6</f>
        <v>44950</v>
      </c>
      <c r="F6" s="15">
        <v>710</v>
      </c>
      <c r="G6" s="15">
        <f>E6*F6</f>
        <v>31914500</v>
      </c>
      <c r="H6" s="54" t="s">
        <v>148</v>
      </c>
      <c r="I6" s="73" t="s">
        <v>125</v>
      </c>
      <c r="J6" s="17" t="s">
        <v>201</v>
      </c>
      <c r="K6" s="15">
        <v>53000000</v>
      </c>
    </row>
    <row r="7" spans="2:11" x14ac:dyDescent="0.25">
      <c r="B7" s="17" t="s">
        <v>198</v>
      </c>
      <c r="C7" s="41">
        <v>45000</v>
      </c>
      <c r="D7" s="86">
        <v>50</v>
      </c>
      <c r="E7" s="41">
        <f>C7-D7</f>
        <v>44950</v>
      </c>
      <c r="F7" s="15">
        <v>710</v>
      </c>
      <c r="G7" s="15">
        <f>E7*F7</f>
        <v>31914500</v>
      </c>
      <c r="H7" s="54" t="s">
        <v>214</v>
      </c>
      <c r="I7" s="53"/>
      <c r="J7" s="17" t="s">
        <v>202</v>
      </c>
      <c r="K7" s="15"/>
    </row>
    <row r="8" spans="2:11" x14ac:dyDescent="0.25">
      <c r="B8" s="10"/>
      <c r="C8" s="41"/>
      <c r="D8" s="41"/>
      <c r="E8" s="41"/>
      <c r="F8" s="15"/>
      <c r="G8" s="15"/>
      <c r="H8" s="54"/>
      <c r="I8" s="53"/>
      <c r="J8" s="10"/>
      <c r="K8" s="10"/>
    </row>
    <row r="9" spans="2:11" x14ac:dyDescent="0.25">
      <c r="D9" s="83" t="s">
        <v>203</v>
      </c>
      <c r="E9" s="84">
        <f>E3+E4+E5+E6+E7</f>
        <v>224740</v>
      </c>
    </row>
    <row r="11" spans="2:11" x14ac:dyDescent="0.25">
      <c r="D11" s="83" t="s">
        <v>107</v>
      </c>
      <c r="G11" s="85">
        <f>G3+G4+G5+G6+G7</f>
        <v>159565400</v>
      </c>
    </row>
    <row r="13" spans="2:11" x14ac:dyDescent="0.25">
      <c r="D13" s="83" t="s">
        <v>71</v>
      </c>
      <c r="G13" s="85">
        <f>G11-K3-K4-K5-K6</f>
        <v>10379500</v>
      </c>
    </row>
  </sheetData>
  <pageMargins left="0.7" right="0.7" top="0.75" bottom="0.75" header="0.3" footer="0.3"/>
  <pageSetup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opLeftCell="A84" workbookViewId="0">
      <selection activeCell="A87" sqref="A87:H105"/>
    </sheetView>
  </sheetViews>
  <sheetFormatPr baseColWidth="10" defaultRowHeight="15" x14ac:dyDescent="0.25"/>
  <cols>
    <col min="2" max="2" width="23.5703125" bestFit="1" customWidth="1"/>
    <col min="6" max="6" width="22.140625" customWidth="1"/>
    <col min="7" max="7" width="12.85546875" bestFit="1" customWidth="1"/>
  </cols>
  <sheetData>
    <row r="1" spans="1:8" x14ac:dyDescent="0.25">
      <c r="C1" s="414" t="s">
        <v>448</v>
      </c>
      <c r="D1" s="414"/>
      <c r="E1" s="414"/>
      <c r="F1" s="414"/>
    </row>
    <row r="3" spans="1:8" ht="15" customHeight="1" x14ac:dyDescent="0.25">
      <c r="A3" s="397" t="s">
        <v>329</v>
      </c>
      <c r="B3" s="397" t="s">
        <v>0</v>
      </c>
      <c r="C3" s="397" t="s">
        <v>79</v>
      </c>
      <c r="D3" s="402"/>
      <c r="E3" s="397" t="s">
        <v>5</v>
      </c>
      <c r="F3" s="402"/>
      <c r="G3" s="397" t="s">
        <v>107</v>
      </c>
      <c r="H3" s="397" t="s">
        <v>9</v>
      </c>
    </row>
    <row r="4" spans="1:8" ht="15" customHeight="1" x14ac:dyDescent="0.25">
      <c r="A4" s="397"/>
      <c r="B4" s="397"/>
      <c r="C4" s="403"/>
      <c r="D4" s="404"/>
      <c r="E4" s="403"/>
      <c r="F4" s="404"/>
      <c r="G4" s="403"/>
      <c r="H4" s="403"/>
    </row>
    <row r="5" spans="1:8" x14ac:dyDescent="0.25">
      <c r="A5" s="241">
        <v>1</v>
      </c>
      <c r="B5" s="103" t="s">
        <v>436</v>
      </c>
      <c r="C5" s="405">
        <v>800</v>
      </c>
      <c r="D5" s="406"/>
      <c r="E5" s="407">
        <v>730</v>
      </c>
      <c r="F5" s="408"/>
      <c r="G5" s="15">
        <f t="shared" ref="G5:G16" si="0">C5*E5</f>
        <v>584000</v>
      </c>
      <c r="H5" s="198" t="s">
        <v>447</v>
      </c>
    </row>
    <row r="6" spans="1:8" x14ac:dyDescent="0.25">
      <c r="A6" s="250">
        <f>A5+1</f>
        <v>2</v>
      </c>
      <c r="B6" s="103" t="s">
        <v>454</v>
      </c>
      <c r="C6" s="405">
        <v>1000</v>
      </c>
      <c r="D6" s="406"/>
      <c r="E6" s="407">
        <v>730</v>
      </c>
      <c r="F6" s="408"/>
      <c r="G6" s="15">
        <f t="shared" si="0"/>
        <v>730000</v>
      </c>
      <c r="H6" s="198">
        <v>45384</v>
      </c>
    </row>
    <row r="7" spans="1:8" x14ac:dyDescent="0.25">
      <c r="A7" s="250">
        <f t="shared" ref="A7:A16" si="1">A6+1</f>
        <v>3</v>
      </c>
      <c r="B7" s="103" t="s">
        <v>455</v>
      </c>
      <c r="C7" s="405">
        <v>1000</v>
      </c>
      <c r="D7" s="406"/>
      <c r="E7" s="407">
        <v>730</v>
      </c>
      <c r="F7" s="408"/>
      <c r="G7" s="15">
        <f t="shared" si="0"/>
        <v>730000</v>
      </c>
      <c r="H7" s="198">
        <v>45384</v>
      </c>
    </row>
    <row r="8" spans="1:8" x14ac:dyDescent="0.25">
      <c r="A8" s="250">
        <f t="shared" si="1"/>
        <v>4</v>
      </c>
      <c r="B8" s="103" t="s">
        <v>413</v>
      </c>
      <c r="C8" s="405">
        <v>1000</v>
      </c>
      <c r="D8" s="406"/>
      <c r="E8" s="407">
        <v>730</v>
      </c>
      <c r="F8" s="408"/>
      <c r="G8" s="15">
        <f t="shared" si="0"/>
        <v>730000</v>
      </c>
      <c r="H8" s="198">
        <v>45384</v>
      </c>
    </row>
    <row r="9" spans="1:8" x14ac:dyDescent="0.25">
      <c r="A9" s="250">
        <f t="shared" si="1"/>
        <v>5</v>
      </c>
      <c r="B9" s="103" t="s">
        <v>392</v>
      </c>
      <c r="C9" s="405">
        <v>1000</v>
      </c>
      <c r="D9" s="406"/>
      <c r="E9" s="407">
        <v>730</v>
      </c>
      <c r="F9" s="408"/>
      <c r="G9" s="15">
        <f t="shared" si="0"/>
        <v>730000</v>
      </c>
      <c r="H9" s="198">
        <v>45384</v>
      </c>
    </row>
    <row r="10" spans="1:8" x14ac:dyDescent="0.25">
      <c r="A10" s="250">
        <f t="shared" si="1"/>
        <v>6</v>
      </c>
      <c r="B10" s="103" t="s">
        <v>452</v>
      </c>
      <c r="C10" s="405">
        <v>800</v>
      </c>
      <c r="D10" s="406"/>
      <c r="E10" s="407">
        <v>730</v>
      </c>
      <c r="F10" s="408"/>
      <c r="G10" s="15">
        <f t="shared" si="0"/>
        <v>584000</v>
      </c>
      <c r="H10" s="198">
        <v>45406</v>
      </c>
    </row>
    <row r="11" spans="1:8" x14ac:dyDescent="0.25">
      <c r="A11" s="250">
        <f t="shared" si="1"/>
        <v>7</v>
      </c>
      <c r="B11" s="103" t="s">
        <v>453</v>
      </c>
      <c r="C11" s="405">
        <v>800</v>
      </c>
      <c r="D11" s="406"/>
      <c r="E11" s="407">
        <v>730</v>
      </c>
      <c r="F11" s="408"/>
      <c r="G11" s="15">
        <f t="shared" si="0"/>
        <v>584000</v>
      </c>
      <c r="H11" s="198">
        <v>45406</v>
      </c>
    </row>
    <row r="12" spans="1:8" x14ac:dyDescent="0.25">
      <c r="A12" s="250">
        <f t="shared" si="1"/>
        <v>8</v>
      </c>
      <c r="B12" s="103" t="s">
        <v>454</v>
      </c>
      <c r="C12" s="405">
        <v>900</v>
      </c>
      <c r="D12" s="406"/>
      <c r="E12" s="407">
        <v>730</v>
      </c>
      <c r="F12" s="408"/>
      <c r="G12" s="15">
        <f t="shared" si="0"/>
        <v>657000</v>
      </c>
      <c r="H12" s="198">
        <v>45406</v>
      </c>
    </row>
    <row r="13" spans="1:8" x14ac:dyDescent="0.25">
      <c r="A13" s="250">
        <f t="shared" si="1"/>
        <v>9</v>
      </c>
      <c r="B13" s="103" t="s">
        <v>455</v>
      </c>
      <c r="C13" s="405">
        <v>900</v>
      </c>
      <c r="D13" s="406"/>
      <c r="E13" s="407">
        <v>730</v>
      </c>
      <c r="F13" s="408"/>
      <c r="G13" s="15">
        <f t="shared" si="0"/>
        <v>657000</v>
      </c>
      <c r="H13" s="198">
        <v>45406</v>
      </c>
    </row>
    <row r="14" spans="1:8" x14ac:dyDescent="0.25">
      <c r="A14" s="250">
        <f t="shared" si="1"/>
        <v>10</v>
      </c>
      <c r="B14" s="103" t="s">
        <v>413</v>
      </c>
      <c r="C14" s="405">
        <v>700</v>
      </c>
      <c r="D14" s="406"/>
      <c r="E14" s="407">
        <v>730</v>
      </c>
      <c r="F14" s="408"/>
      <c r="G14" s="15">
        <f t="shared" si="0"/>
        <v>511000</v>
      </c>
      <c r="H14" s="198">
        <v>45406</v>
      </c>
    </row>
    <row r="15" spans="1:8" x14ac:dyDescent="0.25">
      <c r="A15" s="250">
        <f t="shared" si="1"/>
        <v>11</v>
      </c>
      <c r="B15" s="103" t="s">
        <v>392</v>
      </c>
      <c r="C15" s="405">
        <v>700</v>
      </c>
      <c r="D15" s="406"/>
      <c r="E15" s="407">
        <v>730</v>
      </c>
      <c r="F15" s="408"/>
      <c r="G15" s="15">
        <f t="shared" si="0"/>
        <v>511000</v>
      </c>
      <c r="H15" s="198">
        <v>45406</v>
      </c>
    </row>
    <row r="16" spans="1:8" x14ac:dyDescent="0.25">
      <c r="A16" s="250">
        <f t="shared" si="1"/>
        <v>12</v>
      </c>
      <c r="B16" s="103" t="s">
        <v>446</v>
      </c>
      <c r="C16" s="405">
        <v>800</v>
      </c>
      <c r="D16" s="406"/>
      <c r="E16" s="407">
        <v>730</v>
      </c>
      <c r="F16" s="408"/>
      <c r="G16" s="15">
        <f t="shared" si="0"/>
        <v>584000</v>
      </c>
      <c r="H16" s="198">
        <v>45406</v>
      </c>
    </row>
    <row r="17" spans="1:8" x14ac:dyDescent="0.25">
      <c r="A17" s="10"/>
      <c r="B17" s="103"/>
      <c r="C17" s="405">
        <f>SUM(C5:D16)</f>
        <v>10400</v>
      </c>
      <c r="D17" s="406"/>
      <c r="E17" s="239"/>
      <c r="F17" s="240"/>
      <c r="G17" s="126"/>
      <c r="H17" s="176"/>
    </row>
    <row r="19" spans="1:8" ht="15" customHeight="1" x14ac:dyDescent="0.25">
      <c r="E19" s="413" t="s">
        <v>111</v>
      </c>
      <c r="F19" s="400">
        <f>SUM(G5:G16)</f>
        <v>7592000</v>
      </c>
    </row>
    <row r="20" spans="1:8" ht="15" customHeight="1" x14ac:dyDescent="0.25">
      <c r="E20" s="413"/>
      <c r="F20" s="401"/>
    </row>
    <row r="22" spans="1:8" x14ac:dyDescent="0.25">
      <c r="E22" s="413" t="s">
        <v>7</v>
      </c>
      <c r="F22" s="400">
        <v>7592000</v>
      </c>
    </row>
    <row r="23" spans="1:8" x14ac:dyDescent="0.25">
      <c r="E23" s="413"/>
      <c r="F23" s="401"/>
    </row>
    <row r="25" spans="1:8" x14ac:dyDescent="0.25">
      <c r="E25" s="413" t="s">
        <v>71</v>
      </c>
      <c r="F25" s="400">
        <f>F19-F22</f>
        <v>0</v>
      </c>
    </row>
    <row r="26" spans="1:8" x14ac:dyDescent="0.25">
      <c r="E26" s="413"/>
      <c r="F26" s="401"/>
    </row>
    <row r="30" spans="1:8" x14ac:dyDescent="0.25">
      <c r="C30" s="414" t="s">
        <v>468</v>
      </c>
      <c r="D30" s="414"/>
      <c r="E30" s="414"/>
      <c r="F30" s="414"/>
    </row>
    <row r="32" spans="1:8" x14ac:dyDescent="0.25">
      <c r="A32" s="397" t="s">
        <v>329</v>
      </c>
      <c r="B32" s="397" t="s">
        <v>0</v>
      </c>
      <c r="C32" s="397" t="s">
        <v>79</v>
      </c>
      <c r="D32" s="402"/>
      <c r="E32" s="397" t="s">
        <v>5</v>
      </c>
      <c r="F32" s="402"/>
      <c r="G32" s="397" t="s">
        <v>107</v>
      </c>
      <c r="H32" s="397" t="s">
        <v>9</v>
      </c>
    </row>
    <row r="33" spans="1:8" x14ac:dyDescent="0.25">
      <c r="A33" s="397"/>
      <c r="B33" s="397"/>
      <c r="C33" s="403"/>
      <c r="D33" s="404"/>
      <c r="E33" s="403"/>
      <c r="F33" s="404"/>
      <c r="G33" s="403"/>
      <c r="H33" s="403"/>
    </row>
    <row r="34" spans="1:8" x14ac:dyDescent="0.25">
      <c r="A34" s="261">
        <v>1</v>
      </c>
      <c r="B34" s="103" t="s">
        <v>413</v>
      </c>
      <c r="C34" s="405">
        <v>800</v>
      </c>
      <c r="D34" s="406"/>
      <c r="E34" s="407">
        <v>730</v>
      </c>
      <c r="F34" s="408"/>
      <c r="G34" s="15">
        <f t="shared" ref="G34:G43" si="2">C34*E34</f>
        <v>584000</v>
      </c>
      <c r="H34" s="198">
        <v>45484</v>
      </c>
    </row>
    <row r="35" spans="1:8" x14ac:dyDescent="0.25">
      <c r="A35" s="261">
        <f>A34+1</f>
        <v>2</v>
      </c>
      <c r="B35" s="103" t="s">
        <v>446</v>
      </c>
      <c r="C35" s="405">
        <v>800</v>
      </c>
      <c r="D35" s="406"/>
      <c r="E35" s="407">
        <v>730</v>
      </c>
      <c r="F35" s="408"/>
      <c r="G35" s="15">
        <f t="shared" si="2"/>
        <v>584000</v>
      </c>
      <c r="H35" s="198">
        <v>45484</v>
      </c>
    </row>
    <row r="36" spans="1:8" x14ac:dyDescent="0.25">
      <c r="A36" s="261">
        <f t="shared" ref="A36:A43" si="3">A35+1</f>
        <v>3</v>
      </c>
      <c r="B36" s="103" t="s">
        <v>454</v>
      </c>
      <c r="C36" s="405">
        <v>900</v>
      </c>
      <c r="D36" s="406"/>
      <c r="E36" s="407">
        <v>730</v>
      </c>
      <c r="F36" s="408"/>
      <c r="G36" s="15">
        <f t="shared" si="2"/>
        <v>657000</v>
      </c>
      <c r="H36" s="198">
        <v>45427</v>
      </c>
    </row>
    <row r="37" spans="1:8" x14ac:dyDescent="0.25">
      <c r="A37" s="261">
        <f t="shared" si="3"/>
        <v>4</v>
      </c>
      <c r="B37" s="103" t="s">
        <v>453</v>
      </c>
      <c r="C37" s="405">
        <v>900</v>
      </c>
      <c r="D37" s="406"/>
      <c r="E37" s="407">
        <v>730</v>
      </c>
      <c r="F37" s="408"/>
      <c r="G37" s="15">
        <f t="shared" si="2"/>
        <v>657000</v>
      </c>
      <c r="H37" s="11">
        <v>45432</v>
      </c>
    </row>
    <row r="38" spans="1:8" x14ac:dyDescent="0.25">
      <c r="A38" s="261">
        <f t="shared" si="3"/>
        <v>5</v>
      </c>
      <c r="B38" s="103" t="s">
        <v>392</v>
      </c>
      <c r="C38" s="405">
        <v>800</v>
      </c>
      <c r="D38" s="406"/>
      <c r="E38" s="407">
        <v>730</v>
      </c>
      <c r="F38" s="408"/>
      <c r="G38" s="15">
        <f t="shared" si="2"/>
        <v>584000</v>
      </c>
      <c r="H38" s="11">
        <v>45432</v>
      </c>
    </row>
    <row r="39" spans="1:8" x14ac:dyDescent="0.25">
      <c r="A39" s="261">
        <f t="shared" si="3"/>
        <v>6</v>
      </c>
      <c r="B39" s="103" t="s">
        <v>471</v>
      </c>
      <c r="C39" s="405">
        <v>900</v>
      </c>
      <c r="D39" s="406"/>
      <c r="E39" s="407">
        <v>730</v>
      </c>
      <c r="F39" s="408"/>
      <c r="G39" s="15">
        <f t="shared" si="2"/>
        <v>657000</v>
      </c>
      <c r="H39" s="11">
        <v>45432</v>
      </c>
    </row>
    <row r="40" spans="1:8" x14ac:dyDescent="0.25">
      <c r="A40" s="261">
        <f t="shared" si="3"/>
        <v>7</v>
      </c>
      <c r="B40" s="103" t="s">
        <v>478</v>
      </c>
      <c r="C40" s="405">
        <v>900</v>
      </c>
      <c r="D40" s="406"/>
      <c r="E40" s="407">
        <v>730</v>
      </c>
      <c r="F40" s="408"/>
      <c r="G40" s="15">
        <f t="shared" si="2"/>
        <v>657000</v>
      </c>
      <c r="H40" s="198">
        <v>45436</v>
      </c>
    </row>
    <row r="41" spans="1:8" x14ac:dyDescent="0.25">
      <c r="A41" s="261">
        <f t="shared" si="3"/>
        <v>8</v>
      </c>
      <c r="B41" s="103" t="s">
        <v>479</v>
      </c>
      <c r="C41" s="405">
        <v>1000</v>
      </c>
      <c r="D41" s="406"/>
      <c r="E41" s="407">
        <v>730</v>
      </c>
      <c r="F41" s="408"/>
      <c r="G41" s="15">
        <f t="shared" si="2"/>
        <v>730000</v>
      </c>
      <c r="H41" s="198">
        <v>45437</v>
      </c>
    </row>
    <row r="42" spans="1:8" x14ac:dyDescent="0.25">
      <c r="A42" s="261">
        <f t="shared" si="3"/>
        <v>9</v>
      </c>
      <c r="B42" s="103" t="s">
        <v>413</v>
      </c>
      <c r="C42" s="405">
        <v>800</v>
      </c>
      <c r="D42" s="406"/>
      <c r="E42" s="407">
        <v>730</v>
      </c>
      <c r="F42" s="408"/>
      <c r="G42" s="15">
        <f t="shared" si="2"/>
        <v>584000</v>
      </c>
      <c r="H42" s="198">
        <v>45407</v>
      </c>
    </row>
    <row r="43" spans="1:8" x14ac:dyDescent="0.25">
      <c r="A43" s="261">
        <f t="shared" si="3"/>
        <v>10</v>
      </c>
      <c r="B43" s="103" t="s">
        <v>446</v>
      </c>
      <c r="C43" s="405">
        <v>800</v>
      </c>
      <c r="D43" s="406"/>
      <c r="E43" s="407">
        <v>730</v>
      </c>
      <c r="F43" s="408"/>
      <c r="G43" s="15">
        <f t="shared" si="2"/>
        <v>584000</v>
      </c>
      <c r="H43" s="198">
        <v>45407</v>
      </c>
    </row>
    <row r="44" spans="1:8" x14ac:dyDescent="0.25">
      <c r="A44" s="10"/>
      <c r="B44" s="103"/>
      <c r="C44" s="405">
        <f>SUM(C34:D43)</f>
        <v>8600</v>
      </c>
      <c r="D44" s="406"/>
      <c r="E44" s="259"/>
      <c r="F44" s="260"/>
      <c r="G44" s="126"/>
      <c r="H44" s="176"/>
    </row>
    <row r="46" spans="1:8" x14ac:dyDescent="0.25">
      <c r="E46" s="413" t="s">
        <v>111</v>
      </c>
      <c r="F46" s="400">
        <f>SUM(G34:G43)</f>
        <v>6278000</v>
      </c>
    </row>
    <row r="47" spans="1:8" x14ac:dyDescent="0.25">
      <c r="E47" s="413"/>
      <c r="F47" s="401"/>
    </row>
    <row r="49" spans="1:8" x14ac:dyDescent="0.25">
      <c r="E49" s="413" t="s">
        <v>7</v>
      </c>
      <c r="F49" s="400">
        <v>6278000</v>
      </c>
    </row>
    <row r="50" spans="1:8" x14ac:dyDescent="0.25">
      <c r="E50" s="413"/>
      <c r="F50" s="401"/>
    </row>
    <row r="52" spans="1:8" x14ac:dyDescent="0.25">
      <c r="E52" s="413" t="s">
        <v>71</v>
      </c>
      <c r="F52" s="400">
        <f>F46-F49</f>
        <v>0</v>
      </c>
    </row>
    <row r="53" spans="1:8" x14ac:dyDescent="0.25">
      <c r="E53" s="413"/>
      <c r="F53" s="401"/>
    </row>
    <row r="56" spans="1:8" x14ac:dyDescent="0.25">
      <c r="C56" s="414" t="s">
        <v>511</v>
      </c>
      <c r="D56" s="414"/>
      <c r="E56" s="414"/>
      <c r="F56" s="414"/>
    </row>
    <row r="58" spans="1:8" x14ac:dyDescent="0.25">
      <c r="A58" s="397" t="s">
        <v>329</v>
      </c>
      <c r="B58" s="397" t="s">
        <v>0</v>
      </c>
      <c r="C58" s="397" t="s">
        <v>79</v>
      </c>
      <c r="D58" s="402"/>
      <c r="E58" s="397" t="s">
        <v>5</v>
      </c>
      <c r="F58" s="402"/>
      <c r="G58" s="397" t="s">
        <v>107</v>
      </c>
      <c r="H58" s="397" t="s">
        <v>9</v>
      </c>
    </row>
    <row r="59" spans="1:8" x14ac:dyDescent="0.25">
      <c r="A59" s="397"/>
      <c r="B59" s="397"/>
      <c r="C59" s="403"/>
      <c r="D59" s="404"/>
      <c r="E59" s="403"/>
      <c r="F59" s="404"/>
      <c r="G59" s="403"/>
      <c r="H59" s="403"/>
    </row>
    <row r="60" spans="1:8" x14ac:dyDescent="0.25">
      <c r="A60" s="305">
        <v>1</v>
      </c>
      <c r="B60" s="103" t="s">
        <v>413</v>
      </c>
      <c r="C60" s="405">
        <v>800</v>
      </c>
      <c r="D60" s="406"/>
      <c r="E60" s="407">
        <v>730</v>
      </c>
      <c r="F60" s="408"/>
      <c r="G60" s="15">
        <f t="shared" ref="G60:G66" si="4">C60*E60</f>
        <v>584000</v>
      </c>
      <c r="H60" s="198">
        <v>45479</v>
      </c>
    </row>
    <row r="61" spans="1:8" x14ac:dyDescent="0.25">
      <c r="A61" s="305">
        <f>A60+1</f>
        <v>2</v>
      </c>
      <c r="B61" s="103" t="s">
        <v>512</v>
      </c>
      <c r="C61" s="405">
        <v>800</v>
      </c>
      <c r="D61" s="406"/>
      <c r="E61" s="407">
        <v>730</v>
      </c>
      <c r="F61" s="408"/>
      <c r="G61" s="15">
        <f t="shared" si="4"/>
        <v>584000</v>
      </c>
      <c r="H61" s="198">
        <v>45479</v>
      </c>
    </row>
    <row r="62" spans="1:8" x14ac:dyDescent="0.25">
      <c r="A62" s="305">
        <f t="shared" ref="A62:A72" si="5">A61+1</f>
        <v>3</v>
      </c>
      <c r="B62" s="103" t="s">
        <v>495</v>
      </c>
      <c r="C62" s="405">
        <v>800</v>
      </c>
      <c r="D62" s="406"/>
      <c r="E62" s="407">
        <v>730</v>
      </c>
      <c r="F62" s="408"/>
      <c r="G62" s="15">
        <f t="shared" si="4"/>
        <v>584000</v>
      </c>
      <c r="H62" s="198">
        <v>45479</v>
      </c>
    </row>
    <row r="63" spans="1:8" x14ac:dyDescent="0.25">
      <c r="A63" s="305">
        <f t="shared" si="5"/>
        <v>4</v>
      </c>
      <c r="B63" s="103" t="s">
        <v>454</v>
      </c>
      <c r="C63" s="405">
        <v>900</v>
      </c>
      <c r="D63" s="406"/>
      <c r="E63" s="407">
        <v>730</v>
      </c>
      <c r="F63" s="408"/>
      <c r="G63" s="15">
        <f t="shared" si="4"/>
        <v>657000</v>
      </c>
      <c r="H63" s="198">
        <v>45479</v>
      </c>
    </row>
    <row r="64" spans="1:8" x14ac:dyDescent="0.25">
      <c r="A64" s="305">
        <f t="shared" si="5"/>
        <v>5</v>
      </c>
      <c r="B64" s="103" t="s">
        <v>455</v>
      </c>
      <c r="C64" s="405">
        <v>900</v>
      </c>
      <c r="D64" s="406"/>
      <c r="E64" s="407">
        <v>730</v>
      </c>
      <c r="F64" s="408"/>
      <c r="G64" s="15">
        <f t="shared" si="4"/>
        <v>657000</v>
      </c>
      <c r="H64" s="198">
        <v>45479</v>
      </c>
    </row>
    <row r="65" spans="1:8" x14ac:dyDescent="0.25">
      <c r="A65" s="305">
        <f t="shared" si="5"/>
        <v>6</v>
      </c>
      <c r="B65" s="103" t="s">
        <v>413</v>
      </c>
      <c r="C65" s="405">
        <v>300</v>
      </c>
      <c r="D65" s="406"/>
      <c r="E65" s="407">
        <v>700</v>
      </c>
      <c r="F65" s="408"/>
      <c r="G65" s="15">
        <f t="shared" si="4"/>
        <v>210000</v>
      </c>
      <c r="H65" s="11">
        <v>45495</v>
      </c>
    </row>
    <row r="66" spans="1:8" x14ac:dyDescent="0.25">
      <c r="A66" s="305">
        <f t="shared" si="5"/>
        <v>7</v>
      </c>
      <c r="B66" s="103" t="s">
        <v>512</v>
      </c>
      <c r="C66" s="405">
        <v>300</v>
      </c>
      <c r="D66" s="406"/>
      <c r="E66" s="407">
        <v>700</v>
      </c>
      <c r="F66" s="408"/>
      <c r="G66" s="15">
        <f t="shared" si="4"/>
        <v>210000</v>
      </c>
      <c r="H66" s="198">
        <v>45495</v>
      </c>
    </row>
    <row r="67" spans="1:8" x14ac:dyDescent="0.25">
      <c r="A67" s="305">
        <f t="shared" si="5"/>
        <v>8</v>
      </c>
      <c r="B67" s="103"/>
      <c r="C67" s="405"/>
      <c r="D67" s="406"/>
      <c r="E67" s="407" t="s">
        <v>595</v>
      </c>
      <c r="F67" s="408"/>
      <c r="G67" s="15">
        <v>5000000</v>
      </c>
      <c r="H67" s="198">
        <v>45510</v>
      </c>
    </row>
    <row r="68" spans="1:8" x14ac:dyDescent="0.25">
      <c r="A68" s="305">
        <f t="shared" si="5"/>
        <v>9</v>
      </c>
      <c r="B68" s="103" t="s">
        <v>413</v>
      </c>
      <c r="C68" s="405"/>
      <c r="D68" s="406"/>
      <c r="E68" s="407">
        <v>2025000</v>
      </c>
      <c r="F68" s="408"/>
      <c r="G68" s="15"/>
      <c r="H68" s="198"/>
    </row>
    <row r="69" spans="1:8" x14ac:dyDescent="0.25">
      <c r="A69" s="305">
        <f t="shared" si="5"/>
        <v>10</v>
      </c>
      <c r="B69" s="103" t="s">
        <v>512</v>
      </c>
      <c r="C69" s="405"/>
      <c r="D69" s="406"/>
      <c r="E69" s="407">
        <v>2025000</v>
      </c>
      <c r="F69" s="408"/>
      <c r="G69" s="15"/>
      <c r="H69" s="198"/>
    </row>
    <row r="70" spans="1:8" x14ac:dyDescent="0.25">
      <c r="A70" s="354">
        <f t="shared" si="5"/>
        <v>11</v>
      </c>
      <c r="B70" s="103" t="s">
        <v>454</v>
      </c>
      <c r="C70" s="405"/>
      <c r="D70" s="406"/>
      <c r="E70" s="407">
        <v>2025000</v>
      </c>
      <c r="F70" s="408"/>
      <c r="G70" s="15"/>
      <c r="H70" s="198">
        <v>45542</v>
      </c>
    </row>
    <row r="71" spans="1:8" x14ac:dyDescent="0.25">
      <c r="A71" s="354">
        <f t="shared" si="5"/>
        <v>12</v>
      </c>
      <c r="B71" s="103" t="s">
        <v>455</v>
      </c>
      <c r="C71" s="405"/>
      <c r="D71" s="406"/>
      <c r="E71" s="407">
        <v>2025000</v>
      </c>
      <c r="F71" s="408"/>
      <c r="G71" s="15"/>
      <c r="H71" s="198">
        <v>45542</v>
      </c>
    </row>
    <row r="72" spans="1:8" x14ac:dyDescent="0.25">
      <c r="A72" s="358">
        <f t="shared" si="5"/>
        <v>13</v>
      </c>
      <c r="B72" s="103" t="s">
        <v>495</v>
      </c>
      <c r="C72" s="405"/>
      <c r="D72" s="406"/>
      <c r="E72" s="407">
        <v>2025000</v>
      </c>
      <c r="F72" s="408"/>
      <c r="G72" s="15"/>
      <c r="H72" s="198">
        <v>45542</v>
      </c>
    </row>
    <row r="73" spans="1:8" x14ac:dyDescent="0.25">
      <c r="A73" s="359"/>
      <c r="B73" s="103"/>
      <c r="C73" s="405"/>
      <c r="D73" s="406"/>
      <c r="E73" s="407" t="s">
        <v>595</v>
      </c>
      <c r="F73" s="408"/>
      <c r="G73" s="15">
        <v>1639000</v>
      </c>
      <c r="H73" s="198">
        <v>45546</v>
      </c>
    </row>
    <row r="74" spans="1:8" x14ac:dyDescent="0.25">
      <c r="A74" s="10"/>
      <c r="B74" s="103"/>
      <c r="C74" s="415">
        <f>SUM(C60:D72)</f>
        <v>4800</v>
      </c>
      <c r="D74" s="416"/>
      <c r="E74" s="407"/>
      <c r="F74" s="408"/>
      <c r="G74" s="15"/>
      <c r="H74" s="11"/>
    </row>
    <row r="76" spans="1:8" x14ac:dyDescent="0.25">
      <c r="E76" s="413" t="s">
        <v>111</v>
      </c>
      <c r="F76" s="400">
        <f>SUM(G60:G73)</f>
        <v>10125000</v>
      </c>
    </row>
    <row r="77" spans="1:8" x14ac:dyDescent="0.25">
      <c r="E77" s="413"/>
      <c r="F77" s="401"/>
    </row>
    <row r="79" spans="1:8" x14ac:dyDescent="0.25">
      <c r="E79" s="413" t="s">
        <v>7</v>
      </c>
      <c r="F79" s="400">
        <f>E68+E69+E70+E71+E72</f>
        <v>10125000</v>
      </c>
    </row>
    <row r="80" spans="1:8" x14ac:dyDescent="0.25">
      <c r="E80" s="413"/>
      <c r="F80" s="401"/>
    </row>
    <row r="82" spans="1:8" x14ac:dyDescent="0.25">
      <c r="E82" s="413" t="s">
        <v>71</v>
      </c>
      <c r="F82" s="400">
        <f>F76-F79</f>
        <v>0</v>
      </c>
    </row>
    <row r="83" spans="1:8" x14ac:dyDescent="0.25">
      <c r="E83" s="413"/>
      <c r="F83" s="401"/>
    </row>
    <row r="87" spans="1:8" x14ac:dyDescent="0.25">
      <c r="A87" s="397" t="s">
        <v>329</v>
      </c>
      <c r="B87" s="397" t="s">
        <v>0</v>
      </c>
      <c r="C87" s="397" t="s">
        <v>79</v>
      </c>
      <c r="D87" s="402"/>
      <c r="E87" s="397" t="s">
        <v>5</v>
      </c>
      <c r="F87" s="402"/>
      <c r="G87" s="397" t="s">
        <v>107</v>
      </c>
      <c r="H87" s="397" t="s">
        <v>9</v>
      </c>
    </row>
    <row r="88" spans="1:8" x14ac:dyDescent="0.25">
      <c r="A88" s="397"/>
      <c r="B88" s="397"/>
      <c r="C88" s="403"/>
      <c r="D88" s="404"/>
      <c r="E88" s="403"/>
      <c r="F88" s="404"/>
      <c r="G88" s="403"/>
      <c r="H88" s="403"/>
    </row>
    <row r="89" spans="1:8" x14ac:dyDescent="0.25">
      <c r="A89" s="358">
        <v>1</v>
      </c>
      <c r="B89" s="103" t="s">
        <v>455</v>
      </c>
      <c r="C89" s="405">
        <v>900</v>
      </c>
      <c r="D89" s="406"/>
      <c r="E89" s="407">
        <v>700</v>
      </c>
      <c r="F89" s="408"/>
      <c r="G89" s="15">
        <f>C89*E89</f>
        <v>630000</v>
      </c>
      <c r="H89" s="198"/>
    </row>
    <row r="90" spans="1:8" x14ac:dyDescent="0.25">
      <c r="A90" s="358">
        <f t="shared" ref="A90:A95" si="6">A89+1</f>
        <v>2</v>
      </c>
      <c r="B90" s="103" t="s">
        <v>495</v>
      </c>
      <c r="C90" s="405">
        <v>800</v>
      </c>
      <c r="D90" s="406"/>
      <c r="E90" s="407">
        <v>700</v>
      </c>
      <c r="F90" s="408"/>
      <c r="G90" s="15">
        <f>C90*E90</f>
        <v>560000</v>
      </c>
      <c r="H90" s="198"/>
    </row>
    <row r="91" spans="1:8" x14ac:dyDescent="0.25">
      <c r="A91" s="358">
        <f t="shared" si="6"/>
        <v>3</v>
      </c>
      <c r="B91" s="103" t="s">
        <v>454</v>
      </c>
      <c r="C91" s="405">
        <v>900</v>
      </c>
      <c r="D91" s="406"/>
      <c r="E91" s="407">
        <v>700</v>
      </c>
      <c r="F91" s="408"/>
      <c r="G91" s="15">
        <f>C91*E91</f>
        <v>630000</v>
      </c>
      <c r="H91" s="198">
        <v>45541</v>
      </c>
    </row>
    <row r="92" spans="1:8" x14ac:dyDescent="0.25">
      <c r="A92" s="358">
        <f t="shared" si="6"/>
        <v>4</v>
      </c>
      <c r="B92" s="103" t="s">
        <v>439</v>
      </c>
      <c r="C92" s="405">
        <v>800</v>
      </c>
      <c r="D92" s="406"/>
      <c r="E92" s="407">
        <v>700</v>
      </c>
      <c r="F92" s="408"/>
      <c r="G92" s="15">
        <f>C92*E92</f>
        <v>560000</v>
      </c>
      <c r="H92" s="198">
        <v>45545</v>
      </c>
    </row>
    <row r="93" spans="1:8" x14ac:dyDescent="0.25">
      <c r="A93" s="358">
        <f t="shared" si="6"/>
        <v>5</v>
      </c>
      <c r="B93" s="103" t="s">
        <v>443</v>
      </c>
      <c r="C93" s="405">
        <v>800</v>
      </c>
      <c r="D93" s="406"/>
      <c r="E93" s="407">
        <v>700</v>
      </c>
      <c r="F93" s="408"/>
      <c r="G93" s="15">
        <f>C93*E93</f>
        <v>560000</v>
      </c>
      <c r="H93" s="198">
        <v>45545</v>
      </c>
    </row>
    <row r="94" spans="1:8" x14ac:dyDescent="0.25">
      <c r="A94" s="358">
        <f t="shared" si="6"/>
        <v>6</v>
      </c>
      <c r="B94" s="103"/>
      <c r="C94" s="405"/>
      <c r="D94" s="406"/>
      <c r="E94" s="407" t="s">
        <v>595</v>
      </c>
      <c r="F94" s="408"/>
      <c r="G94" s="15">
        <v>3361000</v>
      </c>
      <c r="H94" s="11">
        <v>45546</v>
      </c>
    </row>
    <row r="95" spans="1:8" x14ac:dyDescent="0.25">
      <c r="A95" s="358">
        <f t="shared" si="6"/>
        <v>7</v>
      </c>
      <c r="B95" s="103"/>
      <c r="C95" s="405"/>
      <c r="D95" s="406"/>
      <c r="E95" s="407"/>
      <c r="F95" s="408"/>
      <c r="G95" s="15"/>
      <c r="H95" s="198"/>
    </row>
    <row r="96" spans="1:8" x14ac:dyDescent="0.25">
      <c r="A96" s="10"/>
      <c r="B96" s="103"/>
      <c r="C96" s="415">
        <f>SUM(C89:D95)</f>
        <v>4200</v>
      </c>
      <c r="D96" s="416"/>
      <c r="E96" s="407"/>
      <c r="F96" s="408"/>
      <c r="G96" s="15"/>
      <c r="H96" s="11"/>
    </row>
    <row r="98" spans="5:6" x14ac:dyDescent="0.25">
      <c r="E98" s="413" t="s">
        <v>111</v>
      </c>
      <c r="F98" s="400">
        <f>SUM(G89:G95)</f>
        <v>6301000</v>
      </c>
    </row>
    <row r="99" spans="5:6" x14ac:dyDescent="0.25">
      <c r="E99" s="413"/>
      <c r="F99" s="401"/>
    </row>
    <row r="101" spans="5:6" x14ac:dyDescent="0.25">
      <c r="E101" s="413" t="s">
        <v>7</v>
      </c>
      <c r="F101" s="400"/>
    </row>
    <row r="102" spans="5:6" x14ac:dyDescent="0.25">
      <c r="E102" s="413"/>
      <c r="F102" s="401"/>
    </row>
    <row r="104" spans="5:6" x14ac:dyDescent="0.25">
      <c r="E104" s="413" t="s">
        <v>71</v>
      </c>
      <c r="F104" s="400">
        <f>F98-F101</f>
        <v>6301000</v>
      </c>
    </row>
    <row r="105" spans="5:6" x14ac:dyDescent="0.25">
      <c r="E105" s="413"/>
      <c r="F105" s="401"/>
    </row>
  </sheetData>
  <mergeCells count="143">
    <mergeCell ref="A58:A59"/>
    <mergeCell ref="B58:B59"/>
    <mergeCell ref="C58:D59"/>
    <mergeCell ref="E58:F59"/>
    <mergeCell ref="G58:G59"/>
    <mergeCell ref="H58:H59"/>
    <mergeCell ref="C60:D60"/>
    <mergeCell ref="E60:F60"/>
    <mergeCell ref="C61:D61"/>
    <mergeCell ref="E61:F61"/>
    <mergeCell ref="C1:F1"/>
    <mergeCell ref="A3:A4"/>
    <mergeCell ref="B3:B4"/>
    <mergeCell ref="C3:D4"/>
    <mergeCell ref="E3:F4"/>
    <mergeCell ref="E22:E23"/>
    <mergeCell ref="F22:F23"/>
    <mergeCell ref="E25:E26"/>
    <mergeCell ref="F25:F26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E19:E20"/>
    <mergeCell ref="F19:F20"/>
    <mergeCell ref="C17:D17"/>
    <mergeCell ref="H3:H4"/>
    <mergeCell ref="C5:D5"/>
    <mergeCell ref="E5:F5"/>
    <mergeCell ref="C10:D10"/>
    <mergeCell ref="E10:F10"/>
    <mergeCell ref="G3:G4"/>
    <mergeCell ref="C6:D6"/>
    <mergeCell ref="C7:D7"/>
    <mergeCell ref="C8:D8"/>
    <mergeCell ref="C9:D9"/>
    <mergeCell ref="E6:F6"/>
    <mergeCell ref="E7:F7"/>
    <mergeCell ref="E8:F8"/>
    <mergeCell ref="E9:F9"/>
    <mergeCell ref="G32:G33"/>
    <mergeCell ref="H32:H33"/>
    <mergeCell ref="C34:D34"/>
    <mergeCell ref="E34:F34"/>
    <mergeCell ref="C35:D35"/>
    <mergeCell ref="E35:F35"/>
    <mergeCell ref="C30:F30"/>
    <mergeCell ref="A32:A33"/>
    <mergeCell ref="B32:B33"/>
    <mergeCell ref="C32:D33"/>
    <mergeCell ref="E32:F33"/>
    <mergeCell ref="C39:D39"/>
    <mergeCell ref="E39:F39"/>
    <mergeCell ref="C40:D40"/>
    <mergeCell ref="E40:F40"/>
    <mergeCell ref="C41:D41"/>
    <mergeCell ref="E41:F41"/>
    <mergeCell ref="C36:D36"/>
    <mergeCell ref="E36:F36"/>
    <mergeCell ref="C37:D37"/>
    <mergeCell ref="E37:F37"/>
    <mergeCell ref="C38:D38"/>
    <mergeCell ref="E38:F38"/>
    <mergeCell ref="C42:D42"/>
    <mergeCell ref="E42:F42"/>
    <mergeCell ref="C43:D43"/>
    <mergeCell ref="E43:F43"/>
    <mergeCell ref="C67:D67"/>
    <mergeCell ref="E67:F67"/>
    <mergeCell ref="C56:F56"/>
    <mergeCell ref="C62:D62"/>
    <mergeCell ref="E62:F62"/>
    <mergeCell ref="C63:D63"/>
    <mergeCell ref="E63:F63"/>
    <mergeCell ref="C64:D64"/>
    <mergeCell ref="E64:F64"/>
    <mergeCell ref="C65:D65"/>
    <mergeCell ref="E65:F65"/>
    <mergeCell ref="C66:D66"/>
    <mergeCell ref="E66:F66"/>
    <mergeCell ref="E52:E53"/>
    <mergeCell ref="F52:F53"/>
    <mergeCell ref="C44:D44"/>
    <mergeCell ref="E46:E47"/>
    <mergeCell ref="F46:F47"/>
    <mergeCell ref="E49:E50"/>
    <mergeCell ref="F49:F50"/>
    <mergeCell ref="C68:D68"/>
    <mergeCell ref="E68:F68"/>
    <mergeCell ref="E72:F72"/>
    <mergeCell ref="A87:A88"/>
    <mergeCell ref="B87:B88"/>
    <mergeCell ref="C87:D88"/>
    <mergeCell ref="E87:F88"/>
    <mergeCell ref="G87:G88"/>
    <mergeCell ref="H87:H88"/>
    <mergeCell ref="C69:D69"/>
    <mergeCell ref="E69:F69"/>
    <mergeCell ref="C74:D74"/>
    <mergeCell ref="C70:D70"/>
    <mergeCell ref="C71:D71"/>
    <mergeCell ref="E70:F70"/>
    <mergeCell ref="E71:F71"/>
    <mergeCell ref="E74:F74"/>
    <mergeCell ref="C72:D72"/>
    <mergeCell ref="C73:D73"/>
    <mergeCell ref="E73:F73"/>
    <mergeCell ref="C89:D89"/>
    <mergeCell ref="E89:F89"/>
    <mergeCell ref="E76:E77"/>
    <mergeCell ref="F76:F77"/>
    <mergeCell ref="E79:E80"/>
    <mergeCell ref="F79:F80"/>
    <mergeCell ref="E82:E83"/>
    <mergeCell ref="F82:F83"/>
    <mergeCell ref="C90:D90"/>
    <mergeCell ref="E90:F90"/>
    <mergeCell ref="C96:D96"/>
    <mergeCell ref="E96:F96"/>
    <mergeCell ref="E98:E99"/>
    <mergeCell ref="F98:F99"/>
    <mergeCell ref="E101:E102"/>
    <mergeCell ref="F101:F102"/>
    <mergeCell ref="E104:E105"/>
    <mergeCell ref="F104:F105"/>
    <mergeCell ref="C91:D91"/>
    <mergeCell ref="E91:F91"/>
    <mergeCell ref="C92:D92"/>
    <mergeCell ref="E92:F92"/>
    <mergeCell ref="C93:D93"/>
    <mergeCell ref="E93:F93"/>
    <mergeCell ref="C94:D94"/>
    <mergeCell ref="E94:F94"/>
    <mergeCell ref="C95:D95"/>
    <mergeCell ref="E95:F95"/>
  </mergeCells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B11" sqref="B11:C11"/>
    </sheetView>
  </sheetViews>
  <sheetFormatPr baseColWidth="10" defaultRowHeight="15" x14ac:dyDescent="0.25"/>
  <cols>
    <col min="1" max="1" width="9" bestFit="1" customWidth="1"/>
    <col min="2" max="3" width="9" customWidth="1"/>
    <col min="5" max="5" width="27.85546875" customWidth="1"/>
    <col min="7" max="7" width="16.7109375" customWidth="1"/>
  </cols>
  <sheetData>
    <row r="1" spans="1:24" x14ac:dyDescent="0.25">
      <c r="A1" s="469" t="s">
        <v>341</v>
      </c>
      <c r="B1" s="469" t="s">
        <v>9</v>
      </c>
      <c r="C1" s="490"/>
      <c r="D1" s="469" t="s">
        <v>339</v>
      </c>
      <c r="E1" s="490"/>
      <c r="F1" s="469" t="s">
        <v>317</v>
      </c>
      <c r="G1" s="490"/>
      <c r="H1" s="469" t="s">
        <v>318</v>
      </c>
      <c r="I1" s="490"/>
      <c r="J1" s="469" t="s">
        <v>319</v>
      </c>
      <c r="K1" s="490"/>
      <c r="L1" s="469" t="s">
        <v>252</v>
      </c>
      <c r="M1" s="490"/>
      <c r="N1" s="469" t="s">
        <v>320</v>
      </c>
      <c r="O1" s="490"/>
      <c r="P1" s="469" t="s">
        <v>315</v>
      </c>
      <c r="Q1" s="490"/>
      <c r="R1" s="469" t="s">
        <v>316</v>
      </c>
      <c r="S1" s="490"/>
      <c r="T1" s="489" t="s">
        <v>5</v>
      </c>
      <c r="U1" s="489" t="s">
        <v>321</v>
      </c>
      <c r="V1" s="489"/>
      <c r="W1" s="489" t="s">
        <v>322</v>
      </c>
      <c r="X1" s="489"/>
    </row>
    <row r="2" spans="1:24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70"/>
      <c r="S2" s="491"/>
      <c r="T2" s="489"/>
      <c r="U2" s="489"/>
      <c r="V2" s="489"/>
      <c r="W2" s="489"/>
      <c r="X2" s="489"/>
    </row>
    <row r="3" spans="1:24" x14ac:dyDescent="0.25">
      <c r="A3" s="323">
        <v>1</v>
      </c>
      <c r="B3" s="405"/>
      <c r="C3" s="406"/>
      <c r="D3" s="521" t="s">
        <v>634</v>
      </c>
      <c r="E3" s="522"/>
      <c r="F3" s="481" t="s">
        <v>588</v>
      </c>
      <c r="G3" s="472"/>
      <c r="H3" s="482">
        <v>45000</v>
      </c>
      <c r="I3" s="483"/>
      <c r="J3" s="484">
        <v>45000</v>
      </c>
      <c r="K3" s="472"/>
      <c r="L3" s="486">
        <v>160</v>
      </c>
      <c r="M3" s="483"/>
      <c r="N3" s="481">
        <v>100</v>
      </c>
      <c r="O3" s="472"/>
      <c r="P3" s="482">
        <f>H3-L3</f>
        <v>44840</v>
      </c>
      <c r="Q3" s="483"/>
      <c r="R3" s="482">
        <f>J3-N3</f>
        <v>44900</v>
      </c>
      <c r="S3" s="483"/>
      <c r="T3" s="15"/>
      <c r="U3" s="485">
        <f>P3*T3</f>
        <v>0</v>
      </c>
      <c r="V3" s="483"/>
      <c r="W3" s="471">
        <f>R3*T3</f>
        <v>0</v>
      </c>
      <c r="X3" s="472"/>
    </row>
    <row r="4" spans="1:24" x14ac:dyDescent="0.25">
      <c r="A4" s="323">
        <f>A3+1</f>
        <v>2</v>
      </c>
      <c r="B4" s="405"/>
      <c r="C4" s="406"/>
      <c r="D4" s="486" t="s">
        <v>633</v>
      </c>
      <c r="E4" s="483"/>
      <c r="F4" s="481" t="s">
        <v>589</v>
      </c>
      <c r="G4" s="472"/>
      <c r="H4" s="482">
        <v>45000</v>
      </c>
      <c r="I4" s="483"/>
      <c r="J4" s="484">
        <v>45000</v>
      </c>
      <c r="K4" s="472"/>
      <c r="L4" s="486">
        <v>300</v>
      </c>
      <c r="M4" s="483"/>
      <c r="N4" s="481">
        <v>100</v>
      </c>
      <c r="O4" s="472"/>
      <c r="P4" s="482">
        <f>H4-L4</f>
        <v>44700</v>
      </c>
      <c r="Q4" s="483"/>
      <c r="R4" s="482">
        <f>J4-N4</f>
        <v>44900</v>
      </c>
      <c r="S4" s="483"/>
      <c r="T4" s="15"/>
      <c r="U4" s="485">
        <f>P4*T4</f>
        <v>0</v>
      </c>
      <c r="V4" s="483"/>
      <c r="W4" s="471">
        <f>R4*T4</f>
        <v>0</v>
      </c>
      <c r="X4" s="472"/>
    </row>
    <row r="5" spans="1:24" x14ac:dyDescent="0.25">
      <c r="A5" s="323">
        <f t="shared" ref="A5:A20" si="0">A4+1</f>
        <v>3</v>
      </c>
      <c r="B5" s="405"/>
      <c r="C5" s="406"/>
      <c r="D5" s="486" t="s">
        <v>635</v>
      </c>
      <c r="E5" s="483"/>
      <c r="F5" s="481" t="s">
        <v>590</v>
      </c>
      <c r="G5" s="472"/>
      <c r="H5" s="482">
        <v>45000</v>
      </c>
      <c r="I5" s="483"/>
      <c r="J5" s="484">
        <v>45000</v>
      </c>
      <c r="K5" s="472"/>
      <c r="L5" s="486"/>
      <c r="M5" s="483"/>
      <c r="N5" s="481">
        <v>100</v>
      </c>
      <c r="O5" s="472"/>
      <c r="P5" s="482">
        <f>H5-L5</f>
        <v>45000</v>
      </c>
      <c r="Q5" s="483"/>
      <c r="R5" s="482">
        <f>J5-N5</f>
        <v>44900</v>
      </c>
      <c r="S5" s="483"/>
      <c r="T5" s="15"/>
      <c r="U5" s="485">
        <f>P5*T5</f>
        <v>0</v>
      </c>
      <c r="V5" s="483"/>
      <c r="W5" s="471">
        <f>R5*T5</f>
        <v>0</v>
      </c>
      <c r="X5" s="472"/>
    </row>
    <row r="6" spans="1:24" x14ac:dyDescent="0.25">
      <c r="A6" s="323">
        <f t="shared" si="0"/>
        <v>4</v>
      </c>
      <c r="B6" s="405"/>
      <c r="C6" s="406"/>
      <c r="D6" s="486" t="s">
        <v>636</v>
      </c>
      <c r="E6" s="483"/>
      <c r="F6" s="481" t="s">
        <v>591</v>
      </c>
      <c r="G6" s="472"/>
      <c r="H6" s="482">
        <v>45000</v>
      </c>
      <c r="I6" s="483"/>
      <c r="J6" s="484">
        <v>45000</v>
      </c>
      <c r="K6" s="472"/>
      <c r="L6" s="486"/>
      <c r="M6" s="483"/>
      <c r="N6" s="481">
        <v>100</v>
      </c>
      <c r="O6" s="472"/>
      <c r="P6" s="482">
        <f>H6-L6</f>
        <v>45000</v>
      </c>
      <c r="Q6" s="483"/>
      <c r="R6" s="482">
        <f>J6-N6</f>
        <v>44900</v>
      </c>
      <c r="S6" s="483"/>
      <c r="T6" s="15"/>
      <c r="U6" s="485">
        <f>P6*T6</f>
        <v>0</v>
      </c>
      <c r="V6" s="483"/>
      <c r="W6" s="471">
        <f>R6*T6</f>
        <v>0</v>
      </c>
      <c r="X6" s="472"/>
    </row>
    <row r="7" spans="1:24" x14ac:dyDescent="0.25">
      <c r="A7" s="323">
        <f t="shared" si="0"/>
        <v>5</v>
      </c>
      <c r="B7" s="405"/>
      <c r="C7" s="406"/>
      <c r="D7" s="486" t="s">
        <v>594</v>
      </c>
      <c r="E7" s="483"/>
      <c r="F7" s="481" t="s">
        <v>592</v>
      </c>
      <c r="G7" s="472"/>
      <c r="H7" s="482">
        <v>45000</v>
      </c>
      <c r="I7" s="483"/>
      <c r="J7" s="484">
        <v>45000</v>
      </c>
      <c r="K7" s="472"/>
      <c r="L7" s="486">
        <v>50</v>
      </c>
      <c r="M7" s="483"/>
      <c r="N7" s="481">
        <v>100</v>
      </c>
      <c r="O7" s="472"/>
      <c r="P7" s="482">
        <f>H7-L7</f>
        <v>44950</v>
      </c>
      <c r="Q7" s="483"/>
      <c r="R7" s="482">
        <f>J7-N7</f>
        <v>44900</v>
      </c>
      <c r="S7" s="483"/>
      <c r="T7" s="15"/>
      <c r="U7" s="485">
        <f>P7*T7</f>
        <v>0</v>
      </c>
      <c r="V7" s="483"/>
      <c r="W7" s="471">
        <f>R7*T7</f>
        <v>0</v>
      </c>
      <c r="X7" s="472"/>
    </row>
    <row r="8" spans="1:24" x14ac:dyDescent="0.25">
      <c r="A8" s="392">
        <f t="shared" si="0"/>
        <v>6</v>
      </c>
      <c r="B8" s="557"/>
      <c r="C8" s="558"/>
      <c r="D8" s="557"/>
      <c r="E8" s="558"/>
      <c r="F8" s="557"/>
      <c r="G8" s="558"/>
      <c r="H8" s="559"/>
      <c r="I8" s="558"/>
      <c r="J8" s="559"/>
      <c r="K8" s="558"/>
      <c r="L8" s="557"/>
      <c r="M8" s="558"/>
      <c r="N8" s="557"/>
      <c r="O8" s="558"/>
      <c r="P8" s="559"/>
      <c r="Q8" s="558"/>
      <c r="R8" s="559"/>
      <c r="S8" s="558"/>
      <c r="T8" s="393"/>
      <c r="U8" s="560"/>
      <c r="V8" s="558"/>
      <c r="W8" s="560"/>
      <c r="X8" s="558"/>
    </row>
    <row r="9" spans="1:24" x14ac:dyDescent="0.25">
      <c r="A9" s="392">
        <f t="shared" si="0"/>
        <v>7</v>
      </c>
      <c r="B9" s="557"/>
      <c r="C9" s="558"/>
      <c r="D9" s="557"/>
      <c r="E9" s="558"/>
      <c r="F9" s="557"/>
      <c r="G9" s="558"/>
      <c r="H9" s="559"/>
      <c r="I9" s="558"/>
      <c r="J9" s="559"/>
      <c r="K9" s="558"/>
      <c r="L9" s="557"/>
      <c r="M9" s="558"/>
      <c r="N9" s="557"/>
      <c r="O9" s="558"/>
      <c r="P9" s="559"/>
      <c r="Q9" s="558"/>
      <c r="R9" s="559"/>
      <c r="S9" s="558"/>
      <c r="T9" s="393"/>
      <c r="U9" s="560"/>
      <c r="V9" s="558"/>
      <c r="W9" s="560"/>
      <c r="X9" s="558"/>
    </row>
    <row r="10" spans="1:24" x14ac:dyDescent="0.25">
      <c r="A10" s="323">
        <f>A9+1</f>
        <v>8</v>
      </c>
      <c r="B10" s="561">
        <v>45561</v>
      </c>
      <c r="C10" s="406"/>
      <c r="D10" s="486" t="s">
        <v>784</v>
      </c>
      <c r="E10" s="483"/>
      <c r="F10" s="481" t="s">
        <v>617</v>
      </c>
      <c r="G10" s="472"/>
      <c r="H10" s="482">
        <v>45000</v>
      </c>
      <c r="I10" s="483"/>
      <c r="J10" s="484">
        <v>45000</v>
      </c>
      <c r="K10" s="472"/>
      <c r="L10" s="486"/>
      <c r="M10" s="483"/>
      <c r="N10" s="481"/>
      <c r="O10" s="472"/>
      <c r="P10" s="482"/>
      <c r="Q10" s="483"/>
      <c r="R10" s="484"/>
      <c r="S10" s="472"/>
      <c r="T10" s="15"/>
      <c r="U10" s="485"/>
      <c r="V10" s="483"/>
      <c r="W10" s="471"/>
      <c r="X10" s="472"/>
    </row>
    <row r="11" spans="1:24" x14ac:dyDescent="0.25">
      <c r="A11" s="323">
        <f t="shared" si="0"/>
        <v>9</v>
      </c>
      <c r="B11" s="405"/>
      <c r="C11" s="406"/>
      <c r="D11" s="486"/>
      <c r="E11" s="483"/>
      <c r="F11" s="481"/>
      <c r="G11" s="472"/>
      <c r="H11" s="482"/>
      <c r="I11" s="483"/>
      <c r="J11" s="484"/>
      <c r="K11" s="472"/>
      <c r="L11" s="486"/>
      <c r="M11" s="483"/>
      <c r="N11" s="481"/>
      <c r="O11" s="472"/>
      <c r="P11" s="482"/>
      <c r="Q11" s="483"/>
      <c r="R11" s="484"/>
      <c r="S11" s="472"/>
      <c r="T11" s="15"/>
      <c r="U11" s="485"/>
      <c r="V11" s="483"/>
      <c r="W11" s="471"/>
      <c r="X11" s="472"/>
    </row>
    <row r="12" spans="1:24" x14ac:dyDescent="0.25">
      <c r="A12" s="323">
        <f t="shared" si="0"/>
        <v>10</v>
      </c>
      <c r="B12" s="405"/>
      <c r="C12" s="406"/>
      <c r="D12" s="486"/>
      <c r="E12" s="483"/>
      <c r="F12" s="481"/>
      <c r="G12" s="472"/>
      <c r="H12" s="482"/>
      <c r="I12" s="483"/>
      <c r="J12" s="484"/>
      <c r="K12" s="472"/>
      <c r="L12" s="486"/>
      <c r="M12" s="483"/>
      <c r="N12" s="481"/>
      <c r="O12" s="472"/>
      <c r="P12" s="482"/>
      <c r="Q12" s="483"/>
      <c r="R12" s="484"/>
      <c r="S12" s="472"/>
      <c r="T12" s="15"/>
      <c r="U12" s="485"/>
      <c r="V12" s="483"/>
      <c r="W12" s="471"/>
      <c r="X12" s="472"/>
    </row>
    <row r="13" spans="1:24" x14ac:dyDescent="0.25">
      <c r="A13" s="323">
        <f t="shared" si="0"/>
        <v>11</v>
      </c>
      <c r="B13" s="405"/>
      <c r="C13" s="406"/>
      <c r="D13" s="486"/>
      <c r="E13" s="483"/>
      <c r="F13" s="481"/>
      <c r="G13" s="472"/>
      <c r="H13" s="482"/>
      <c r="I13" s="483"/>
      <c r="J13" s="484"/>
      <c r="K13" s="472"/>
      <c r="L13" s="486"/>
      <c r="M13" s="483"/>
      <c r="N13" s="481"/>
      <c r="O13" s="472"/>
      <c r="P13" s="482"/>
      <c r="Q13" s="483"/>
      <c r="R13" s="484"/>
      <c r="S13" s="472"/>
      <c r="T13" s="15"/>
      <c r="U13" s="485"/>
      <c r="V13" s="483"/>
      <c r="W13" s="471"/>
      <c r="X13" s="472"/>
    </row>
    <row r="14" spans="1:24" x14ac:dyDescent="0.25">
      <c r="A14" s="323">
        <f t="shared" si="0"/>
        <v>12</v>
      </c>
      <c r="B14" s="405"/>
      <c r="C14" s="406"/>
      <c r="D14" s="486"/>
      <c r="E14" s="483"/>
      <c r="F14" s="481"/>
      <c r="G14" s="472"/>
      <c r="H14" s="482"/>
      <c r="I14" s="483"/>
      <c r="J14" s="484"/>
      <c r="K14" s="472"/>
      <c r="L14" s="486"/>
      <c r="M14" s="483"/>
      <c r="N14" s="481"/>
      <c r="O14" s="472"/>
      <c r="P14" s="482"/>
      <c r="Q14" s="483"/>
      <c r="R14" s="484"/>
      <c r="S14" s="472"/>
      <c r="T14" s="15"/>
      <c r="U14" s="485"/>
      <c r="V14" s="483"/>
      <c r="W14" s="471"/>
      <c r="X14" s="472"/>
    </row>
    <row r="15" spans="1:24" x14ac:dyDescent="0.25">
      <c r="A15" s="323">
        <f t="shared" si="0"/>
        <v>13</v>
      </c>
      <c r="B15" s="405"/>
      <c r="C15" s="406"/>
      <c r="D15" s="486"/>
      <c r="E15" s="483"/>
      <c r="F15" s="481"/>
      <c r="G15" s="472"/>
      <c r="H15" s="482"/>
      <c r="I15" s="483"/>
      <c r="J15" s="484"/>
      <c r="K15" s="472"/>
      <c r="L15" s="486"/>
      <c r="M15" s="483"/>
      <c r="N15" s="481"/>
      <c r="O15" s="472"/>
      <c r="P15" s="482"/>
      <c r="Q15" s="483"/>
      <c r="R15" s="484"/>
      <c r="S15" s="472"/>
      <c r="T15" s="15"/>
      <c r="U15" s="485"/>
      <c r="V15" s="483"/>
      <c r="W15" s="471"/>
      <c r="X15" s="472"/>
    </row>
    <row r="16" spans="1:24" x14ac:dyDescent="0.25">
      <c r="A16" s="323">
        <f t="shared" si="0"/>
        <v>14</v>
      </c>
      <c r="B16" s="405"/>
      <c r="C16" s="406"/>
      <c r="D16" s="486"/>
      <c r="E16" s="483"/>
      <c r="F16" s="481"/>
      <c r="G16" s="472"/>
      <c r="H16" s="482"/>
      <c r="I16" s="483"/>
      <c r="J16" s="484"/>
      <c r="K16" s="472"/>
      <c r="L16" s="486"/>
      <c r="M16" s="483"/>
      <c r="N16" s="481"/>
      <c r="O16" s="472"/>
      <c r="P16" s="482"/>
      <c r="Q16" s="483"/>
      <c r="R16" s="484"/>
      <c r="S16" s="472"/>
      <c r="T16" s="15"/>
      <c r="U16" s="485"/>
      <c r="V16" s="483"/>
      <c r="W16" s="471"/>
      <c r="X16" s="472"/>
    </row>
    <row r="17" spans="1:24" x14ac:dyDescent="0.25">
      <c r="A17" s="323">
        <f t="shared" si="0"/>
        <v>15</v>
      </c>
      <c r="B17" s="405"/>
      <c r="C17" s="406"/>
      <c r="D17" s="486"/>
      <c r="E17" s="483"/>
      <c r="F17" s="481"/>
      <c r="G17" s="472"/>
      <c r="H17" s="482"/>
      <c r="I17" s="483"/>
      <c r="J17" s="484"/>
      <c r="K17" s="472"/>
      <c r="L17" s="486"/>
      <c r="M17" s="483"/>
      <c r="N17" s="481"/>
      <c r="O17" s="472"/>
      <c r="P17" s="482"/>
      <c r="Q17" s="483"/>
      <c r="R17" s="484"/>
      <c r="S17" s="472"/>
      <c r="T17" s="15"/>
      <c r="U17" s="485"/>
      <c r="V17" s="483"/>
      <c r="W17" s="471"/>
      <c r="X17" s="472"/>
    </row>
    <row r="18" spans="1:24" x14ac:dyDescent="0.25">
      <c r="A18" s="323">
        <f t="shared" si="0"/>
        <v>16</v>
      </c>
      <c r="B18" s="405"/>
      <c r="C18" s="406"/>
      <c r="D18" s="486"/>
      <c r="E18" s="483"/>
      <c r="F18" s="481"/>
      <c r="G18" s="472"/>
      <c r="H18" s="482"/>
      <c r="I18" s="483"/>
      <c r="J18" s="484"/>
      <c r="K18" s="472"/>
      <c r="L18" s="486"/>
      <c r="M18" s="483"/>
      <c r="N18" s="481"/>
      <c r="O18" s="472"/>
      <c r="P18" s="482"/>
      <c r="Q18" s="483"/>
      <c r="R18" s="484"/>
      <c r="S18" s="472"/>
      <c r="T18" s="15"/>
      <c r="U18" s="485"/>
      <c r="V18" s="483"/>
      <c r="W18" s="471"/>
      <c r="X18" s="472"/>
    </row>
    <row r="19" spans="1:24" x14ac:dyDescent="0.25">
      <c r="A19" s="323">
        <f t="shared" si="0"/>
        <v>17</v>
      </c>
      <c r="B19" s="405"/>
      <c r="C19" s="406"/>
      <c r="D19" s="486"/>
      <c r="E19" s="483"/>
      <c r="F19" s="481"/>
      <c r="G19" s="472"/>
      <c r="H19" s="482"/>
      <c r="I19" s="483"/>
      <c r="J19" s="484"/>
      <c r="K19" s="472"/>
      <c r="L19" s="486"/>
      <c r="M19" s="483"/>
      <c r="N19" s="481"/>
      <c r="O19" s="472"/>
      <c r="P19" s="482"/>
      <c r="Q19" s="483"/>
      <c r="R19" s="484"/>
      <c r="S19" s="472"/>
      <c r="T19" s="15"/>
      <c r="U19" s="485"/>
      <c r="V19" s="483"/>
      <c r="W19" s="471"/>
      <c r="X19" s="472"/>
    </row>
    <row r="20" spans="1:24" x14ac:dyDescent="0.25">
      <c r="A20" s="323">
        <f t="shared" si="0"/>
        <v>18</v>
      </c>
      <c r="B20" s="405"/>
      <c r="C20" s="406"/>
      <c r="D20" s="486"/>
      <c r="E20" s="483"/>
      <c r="F20" s="481"/>
      <c r="G20" s="472"/>
      <c r="H20" s="482"/>
      <c r="I20" s="483"/>
      <c r="J20" s="484"/>
      <c r="K20" s="472"/>
      <c r="L20" s="486"/>
      <c r="M20" s="483"/>
      <c r="N20" s="481"/>
      <c r="O20" s="472"/>
      <c r="P20" s="482"/>
      <c r="Q20" s="483"/>
      <c r="R20" s="484"/>
      <c r="S20" s="472"/>
      <c r="T20" s="15"/>
      <c r="U20" s="485"/>
      <c r="V20" s="483"/>
      <c r="W20" s="471"/>
      <c r="X20" s="472"/>
    </row>
  </sheetData>
  <mergeCells count="211"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W20:X20"/>
    <mergeCell ref="P19:Q19"/>
    <mergeCell ref="R19:S19"/>
    <mergeCell ref="U19:V19"/>
    <mergeCell ref="W19:X19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P20:Q20"/>
    <mergeCell ref="R20:S20"/>
    <mergeCell ref="U20:V20"/>
    <mergeCell ref="W17:X17"/>
    <mergeCell ref="D18:E18"/>
    <mergeCell ref="F18:G18"/>
    <mergeCell ref="H18:I18"/>
    <mergeCell ref="J18:K18"/>
    <mergeCell ref="L18:M18"/>
    <mergeCell ref="N18:O18"/>
    <mergeCell ref="P18:Q18"/>
    <mergeCell ref="R18:S18"/>
    <mergeCell ref="U18:V18"/>
    <mergeCell ref="W18:X18"/>
    <mergeCell ref="D17:E17"/>
    <mergeCell ref="F17:G17"/>
    <mergeCell ref="H17:I17"/>
    <mergeCell ref="J17:K17"/>
    <mergeCell ref="L17:M17"/>
    <mergeCell ref="N17:O17"/>
    <mergeCell ref="P17:Q17"/>
    <mergeCell ref="R17:S17"/>
    <mergeCell ref="U17:V17"/>
    <mergeCell ref="W15:X15"/>
    <mergeCell ref="D16:E16"/>
    <mergeCell ref="F16:G16"/>
    <mergeCell ref="H16:I16"/>
    <mergeCell ref="J16:K16"/>
    <mergeCell ref="L16:M16"/>
    <mergeCell ref="N16:O16"/>
    <mergeCell ref="P16:Q16"/>
    <mergeCell ref="R16:S16"/>
    <mergeCell ref="U16:V16"/>
    <mergeCell ref="W16:X16"/>
    <mergeCell ref="D15:E15"/>
    <mergeCell ref="F15:G15"/>
    <mergeCell ref="H15:I15"/>
    <mergeCell ref="J15:K15"/>
    <mergeCell ref="L15:M15"/>
    <mergeCell ref="N15:O15"/>
    <mergeCell ref="P15:Q15"/>
    <mergeCell ref="R15:S15"/>
    <mergeCell ref="U15:V15"/>
    <mergeCell ref="W13:X13"/>
    <mergeCell ref="D14:E14"/>
    <mergeCell ref="F14:G14"/>
    <mergeCell ref="H14:I14"/>
    <mergeCell ref="J14:K14"/>
    <mergeCell ref="L14:M14"/>
    <mergeCell ref="N14:O14"/>
    <mergeCell ref="P14:Q14"/>
    <mergeCell ref="R14:S14"/>
    <mergeCell ref="U14:V14"/>
    <mergeCell ref="W14:X14"/>
    <mergeCell ref="D13:E13"/>
    <mergeCell ref="F13:G13"/>
    <mergeCell ref="H13:I13"/>
    <mergeCell ref="J13:K13"/>
    <mergeCell ref="L13:M13"/>
    <mergeCell ref="N13:O13"/>
    <mergeCell ref="P13:Q13"/>
    <mergeCell ref="R13:S13"/>
    <mergeCell ref="U13:V13"/>
    <mergeCell ref="W11:X11"/>
    <mergeCell ref="D12:E12"/>
    <mergeCell ref="F12:G12"/>
    <mergeCell ref="H12:I12"/>
    <mergeCell ref="J12:K12"/>
    <mergeCell ref="L12:M12"/>
    <mergeCell ref="N12:O12"/>
    <mergeCell ref="P12:Q12"/>
    <mergeCell ref="R12:S12"/>
    <mergeCell ref="U12:V12"/>
    <mergeCell ref="W12:X12"/>
    <mergeCell ref="D11:E11"/>
    <mergeCell ref="F11:G11"/>
    <mergeCell ref="H11:I11"/>
    <mergeCell ref="J11:K11"/>
    <mergeCell ref="L11:M11"/>
    <mergeCell ref="N11:O11"/>
    <mergeCell ref="P11:Q11"/>
    <mergeCell ref="R11:S11"/>
    <mergeCell ref="U11:V11"/>
    <mergeCell ref="W9:X9"/>
    <mergeCell ref="D10:E10"/>
    <mergeCell ref="F10:G10"/>
    <mergeCell ref="H10:I10"/>
    <mergeCell ref="J10:K10"/>
    <mergeCell ref="L10:M10"/>
    <mergeCell ref="N10:O10"/>
    <mergeCell ref="P10:Q10"/>
    <mergeCell ref="R10:S10"/>
    <mergeCell ref="U10:V10"/>
    <mergeCell ref="W10:X10"/>
    <mergeCell ref="D9:E9"/>
    <mergeCell ref="F9:G9"/>
    <mergeCell ref="H9:I9"/>
    <mergeCell ref="J9:K9"/>
    <mergeCell ref="L9:M9"/>
    <mergeCell ref="N9:O9"/>
    <mergeCell ref="P9:Q9"/>
    <mergeCell ref="R9:S9"/>
    <mergeCell ref="U9:V9"/>
    <mergeCell ref="W7:X7"/>
    <mergeCell ref="D8:E8"/>
    <mergeCell ref="F8:G8"/>
    <mergeCell ref="H8:I8"/>
    <mergeCell ref="J8:K8"/>
    <mergeCell ref="L8:M8"/>
    <mergeCell ref="N8:O8"/>
    <mergeCell ref="P8:Q8"/>
    <mergeCell ref="R8:S8"/>
    <mergeCell ref="U8:V8"/>
    <mergeCell ref="W8:X8"/>
    <mergeCell ref="D7:E7"/>
    <mergeCell ref="F7:G7"/>
    <mergeCell ref="H7:I7"/>
    <mergeCell ref="J7:K7"/>
    <mergeCell ref="L7:M7"/>
    <mergeCell ref="N7:O7"/>
    <mergeCell ref="P7:Q7"/>
    <mergeCell ref="R7:S7"/>
    <mergeCell ref="U7:V7"/>
    <mergeCell ref="W5:X5"/>
    <mergeCell ref="D6:E6"/>
    <mergeCell ref="F6:G6"/>
    <mergeCell ref="H6:I6"/>
    <mergeCell ref="J6:K6"/>
    <mergeCell ref="L6:M6"/>
    <mergeCell ref="N6:O6"/>
    <mergeCell ref="P6:Q6"/>
    <mergeCell ref="R6:S6"/>
    <mergeCell ref="U6:V6"/>
    <mergeCell ref="W6:X6"/>
    <mergeCell ref="D5:E5"/>
    <mergeCell ref="F5:G5"/>
    <mergeCell ref="H5:I5"/>
    <mergeCell ref="J5:K5"/>
    <mergeCell ref="L5:M5"/>
    <mergeCell ref="N5:O5"/>
    <mergeCell ref="P5:Q5"/>
    <mergeCell ref="R5:S5"/>
    <mergeCell ref="U5:V5"/>
    <mergeCell ref="P3:Q3"/>
    <mergeCell ref="R3:S3"/>
    <mergeCell ref="U3:V3"/>
    <mergeCell ref="W3:X3"/>
    <mergeCell ref="D4:E4"/>
    <mergeCell ref="F4:G4"/>
    <mergeCell ref="H4:I4"/>
    <mergeCell ref="J4:K4"/>
    <mergeCell ref="L4:M4"/>
    <mergeCell ref="N4:O4"/>
    <mergeCell ref="D3:E3"/>
    <mergeCell ref="F3:G3"/>
    <mergeCell ref="H3:I3"/>
    <mergeCell ref="J3:K3"/>
    <mergeCell ref="L3:M3"/>
    <mergeCell ref="N3:O3"/>
    <mergeCell ref="P4:Q4"/>
    <mergeCell ref="R4:S4"/>
    <mergeCell ref="U4:V4"/>
    <mergeCell ref="W4:X4"/>
    <mergeCell ref="N1:O2"/>
    <mergeCell ref="P1:Q2"/>
    <mergeCell ref="R1:S2"/>
    <mergeCell ref="T1:T2"/>
    <mergeCell ref="U1:V2"/>
    <mergeCell ref="W1:X2"/>
    <mergeCell ref="A1:A2"/>
    <mergeCell ref="D1:E2"/>
    <mergeCell ref="F1:G2"/>
    <mergeCell ref="H1:I2"/>
    <mergeCell ref="J1:K2"/>
    <mergeCell ref="L1:M2"/>
    <mergeCell ref="B1:C2"/>
  </mergeCells>
  <pageMargins left="0.7" right="0.7" top="0.75" bottom="0.75" header="0.3" footer="0.3"/>
  <pageSetup scale="45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5"/>
  <sheetViews>
    <sheetView topLeftCell="A10" workbookViewId="0">
      <selection activeCell="I6" sqref="I6"/>
    </sheetView>
  </sheetViews>
  <sheetFormatPr baseColWidth="10" defaultRowHeight="15" x14ac:dyDescent="0.25"/>
  <cols>
    <col min="2" max="2" width="14.28515625" bestFit="1" customWidth="1"/>
    <col min="4" max="4" width="10.85546875" bestFit="1" customWidth="1"/>
    <col min="5" max="5" width="13" bestFit="1" customWidth="1"/>
    <col min="6" max="6" width="8" bestFit="1" customWidth="1"/>
    <col min="7" max="7" width="20.5703125" bestFit="1" customWidth="1"/>
    <col min="8" max="8" width="19" bestFit="1" customWidth="1"/>
    <col min="9" max="10" width="13.85546875" bestFit="1" customWidth="1"/>
    <col min="11" max="11" width="10.42578125" bestFit="1" customWidth="1"/>
    <col min="13" max="13" width="13.85546875" bestFit="1" customWidth="1"/>
  </cols>
  <sheetData>
    <row r="3" spans="2:13" x14ac:dyDescent="0.25">
      <c r="B3" s="395" t="s">
        <v>0</v>
      </c>
      <c r="C3" s="395" t="s">
        <v>1</v>
      </c>
      <c r="D3" s="395" t="s">
        <v>2</v>
      </c>
      <c r="E3" s="395" t="s">
        <v>3</v>
      </c>
      <c r="F3" s="395" t="s">
        <v>5</v>
      </c>
      <c r="G3" s="395" t="s">
        <v>4</v>
      </c>
      <c r="H3" s="395" t="s">
        <v>6</v>
      </c>
      <c r="I3" s="395" t="s">
        <v>7</v>
      </c>
      <c r="J3" s="395" t="s">
        <v>71</v>
      </c>
      <c r="K3" s="395" t="s">
        <v>9</v>
      </c>
      <c r="L3" s="395" t="s">
        <v>33</v>
      </c>
      <c r="M3" s="395" t="s">
        <v>105</v>
      </c>
    </row>
    <row r="4" spans="2:13" x14ac:dyDescent="0.25"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</row>
    <row r="5" spans="2:13" ht="16.5" x14ac:dyDescent="0.3">
      <c r="B5" s="3" t="s">
        <v>204</v>
      </c>
      <c r="C5" s="6" t="s">
        <v>25</v>
      </c>
      <c r="D5" s="4">
        <v>45000</v>
      </c>
      <c r="E5" s="4"/>
      <c r="F5" s="5">
        <v>720</v>
      </c>
      <c r="G5" s="4">
        <f>D5-E5</f>
        <v>45000</v>
      </c>
      <c r="H5" s="5">
        <f>G5*F5</f>
        <v>32400000</v>
      </c>
      <c r="I5" s="5">
        <v>32400000</v>
      </c>
      <c r="J5" s="5">
        <f>H5-I5</f>
        <v>0</v>
      </c>
      <c r="K5" s="67">
        <v>45191</v>
      </c>
      <c r="L5" s="73" t="s">
        <v>125</v>
      </c>
      <c r="M5" s="15">
        <v>14000000</v>
      </c>
    </row>
    <row r="6" spans="2:13" ht="16.5" x14ac:dyDescent="0.3">
      <c r="B6" s="3"/>
      <c r="C6" s="6"/>
      <c r="D6" s="4"/>
      <c r="E6" s="4"/>
      <c r="F6" s="5"/>
      <c r="G6" s="4"/>
      <c r="H6" s="5"/>
      <c r="I6" s="5"/>
      <c r="J6" s="5"/>
      <c r="K6" s="67"/>
      <c r="L6" s="52"/>
      <c r="M6" s="15">
        <v>17000000</v>
      </c>
    </row>
    <row r="7" spans="2:13" ht="16.5" x14ac:dyDescent="0.3">
      <c r="B7" s="3"/>
      <c r="C7" s="6"/>
      <c r="D7" s="4"/>
      <c r="E7" s="4"/>
      <c r="F7" s="5"/>
      <c r="G7" s="4"/>
      <c r="H7" s="5"/>
      <c r="I7" s="5"/>
      <c r="J7" s="5"/>
      <c r="K7" s="67"/>
      <c r="L7" s="52"/>
      <c r="M7" s="10"/>
    </row>
    <row r="8" spans="2:13" ht="16.5" x14ac:dyDescent="0.3">
      <c r="B8" s="77"/>
      <c r="C8" s="78"/>
      <c r="D8" s="79"/>
      <c r="E8" s="79"/>
      <c r="F8" s="79"/>
      <c r="G8" s="81"/>
      <c r="H8" s="82"/>
      <c r="I8" s="82"/>
      <c r="J8" s="82"/>
      <c r="K8" s="78"/>
      <c r="L8" s="80"/>
      <c r="M8" s="80"/>
    </row>
    <row r="9" spans="2:13" ht="16.5" x14ac:dyDescent="0.3">
      <c r="B9" s="3"/>
      <c r="C9" s="6"/>
      <c r="D9" s="4"/>
      <c r="E9" s="4"/>
      <c r="F9" s="5"/>
      <c r="G9" s="4"/>
      <c r="H9" s="5"/>
      <c r="I9" s="5"/>
      <c r="J9" s="5"/>
      <c r="K9" s="89"/>
      <c r="L9" s="10"/>
      <c r="M9" s="10"/>
    </row>
    <row r="10" spans="2:13" ht="16.5" x14ac:dyDescent="0.3">
      <c r="B10" s="3"/>
      <c r="C10" s="12"/>
      <c r="D10" s="4"/>
      <c r="E10" s="4"/>
      <c r="F10" s="5"/>
      <c r="G10" s="4"/>
      <c r="H10" s="5"/>
      <c r="I10" s="5"/>
      <c r="J10" s="5"/>
      <c r="K10" s="89"/>
      <c r="L10" s="10"/>
      <c r="M10" s="10"/>
    </row>
    <row r="11" spans="2:13" ht="16.5" x14ac:dyDescent="0.3">
      <c r="B11" s="3"/>
      <c r="C11" s="12"/>
      <c r="D11" s="4"/>
      <c r="E11" s="4"/>
      <c r="F11" s="4"/>
      <c r="G11" s="4"/>
      <c r="H11" s="5"/>
      <c r="I11" s="5"/>
      <c r="J11" s="5"/>
      <c r="K11" s="89"/>
      <c r="L11" s="10"/>
      <c r="M11" s="10"/>
    </row>
    <row r="12" spans="2:13" ht="16.5" x14ac:dyDescent="0.3">
      <c r="B12" s="3"/>
      <c r="C12" s="6"/>
      <c r="D12" s="4"/>
      <c r="E12" s="4"/>
      <c r="F12" s="4"/>
      <c r="G12" s="5"/>
      <c r="H12" s="5"/>
      <c r="I12" s="5"/>
      <c r="J12" s="5"/>
      <c r="K12" s="89"/>
      <c r="L12" s="10"/>
      <c r="M12" s="10"/>
    </row>
    <row r="13" spans="2:13" ht="16.5" x14ac:dyDescent="0.3">
      <c r="B13" s="3"/>
      <c r="C13" s="6"/>
      <c r="D13" s="4"/>
      <c r="E13" s="4"/>
      <c r="F13" s="4"/>
      <c r="G13" s="5"/>
      <c r="H13" s="5"/>
      <c r="I13" s="5"/>
      <c r="J13" s="5"/>
      <c r="K13" s="89"/>
      <c r="L13" s="10"/>
      <c r="M13" s="10"/>
    </row>
    <row r="14" spans="2:13" ht="16.5" x14ac:dyDescent="0.3">
      <c r="B14" s="3"/>
      <c r="C14" s="7"/>
      <c r="D14" s="4"/>
      <c r="E14" s="4"/>
      <c r="F14" s="4"/>
      <c r="G14" s="5"/>
      <c r="H14" s="5"/>
      <c r="I14" s="5"/>
      <c r="J14" s="5"/>
      <c r="K14" s="89"/>
      <c r="L14" s="10"/>
      <c r="M14" s="10"/>
    </row>
    <row r="18" spans="8:11" x14ac:dyDescent="0.25">
      <c r="H18" s="492" t="s">
        <v>55</v>
      </c>
      <c r="I18" s="398">
        <f>H5+H6+H7+H9+H10</f>
        <v>32400000</v>
      </c>
      <c r="J18" s="398"/>
      <c r="K18" s="398"/>
    </row>
    <row r="19" spans="8:11" x14ac:dyDescent="0.25">
      <c r="H19" s="492"/>
      <c r="I19" s="398"/>
      <c r="J19" s="398"/>
      <c r="K19" s="398"/>
    </row>
    <row r="21" spans="8:11" x14ac:dyDescent="0.25">
      <c r="H21" s="492" t="s">
        <v>66</v>
      </c>
      <c r="I21" s="398">
        <f>I5+I6+I7+I8+I9+I10+I11</f>
        <v>32400000</v>
      </c>
      <c r="J21" s="398"/>
      <c r="K21" s="398">
        <f>K5+K6</f>
        <v>45191</v>
      </c>
    </row>
    <row r="22" spans="8:11" x14ac:dyDescent="0.25">
      <c r="H22" s="492"/>
      <c r="I22" s="398"/>
      <c r="J22" s="398"/>
      <c r="K22" s="398"/>
    </row>
    <row r="24" spans="8:11" x14ac:dyDescent="0.25">
      <c r="H24" s="492" t="s">
        <v>71</v>
      </c>
      <c r="I24" s="398">
        <f>I18-I21</f>
        <v>0</v>
      </c>
      <c r="J24" s="398"/>
      <c r="K24" s="398">
        <f>I18-K21</f>
        <v>32354809</v>
      </c>
    </row>
    <row r="25" spans="8:11" x14ac:dyDescent="0.25">
      <c r="H25" s="492"/>
      <c r="I25" s="398"/>
      <c r="J25" s="398"/>
      <c r="K25" s="398"/>
    </row>
  </sheetData>
  <mergeCells count="18">
    <mergeCell ref="M3:M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H18:H19"/>
    <mergeCell ref="I18:K19"/>
    <mergeCell ref="H21:H22"/>
    <mergeCell ref="I21:K22"/>
    <mergeCell ref="H24:H25"/>
    <mergeCell ref="I24:K25"/>
  </mergeCells>
  <pageMargins left="0.7" right="0.7" top="0.75" bottom="0.75" header="0.3" footer="0.3"/>
  <pageSetup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topLeftCell="A8" workbookViewId="0">
      <selection activeCell="B13" sqref="B13:K13"/>
    </sheetView>
  </sheetViews>
  <sheetFormatPr baseColWidth="10" defaultRowHeight="15" x14ac:dyDescent="0.25"/>
  <cols>
    <col min="3" max="3" width="29.28515625" bestFit="1" customWidth="1"/>
    <col min="4" max="4" width="9.28515625" bestFit="1" customWidth="1"/>
    <col min="5" max="5" width="11" bestFit="1" customWidth="1"/>
    <col min="6" max="6" width="13" bestFit="1" customWidth="1"/>
    <col min="7" max="7" width="9.28515625" customWidth="1"/>
    <col min="8" max="8" width="22.28515625" customWidth="1"/>
    <col min="9" max="9" width="19" bestFit="1" customWidth="1"/>
    <col min="10" max="10" width="14.85546875" bestFit="1" customWidth="1"/>
    <col min="11" max="11" width="15.5703125" bestFit="1" customWidth="1"/>
    <col min="12" max="12" width="10.42578125" bestFit="1" customWidth="1"/>
    <col min="13" max="13" width="9.140625" customWidth="1"/>
    <col min="14" max="14" width="13.85546875" bestFit="1" customWidth="1"/>
  </cols>
  <sheetData>
    <row r="3" spans="1:14" ht="15" customHeight="1" x14ac:dyDescent="0.25"/>
    <row r="4" spans="1:14" ht="15" customHeight="1" x14ac:dyDescent="0.25"/>
    <row r="5" spans="1:14" x14ac:dyDescent="0.25">
      <c r="A5" s="493" t="s">
        <v>329</v>
      </c>
      <c r="B5" s="493" t="s">
        <v>9</v>
      </c>
      <c r="C5" s="395" t="s">
        <v>0</v>
      </c>
      <c r="D5" s="395" t="s">
        <v>1</v>
      </c>
      <c r="E5" s="395" t="s">
        <v>2</v>
      </c>
      <c r="F5" s="395" t="s">
        <v>3</v>
      </c>
      <c r="G5" s="395" t="s">
        <v>5</v>
      </c>
      <c r="H5" s="395" t="s">
        <v>4</v>
      </c>
      <c r="I5" s="395" t="s">
        <v>6</v>
      </c>
      <c r="J5" s="395" t="s">
        <v>7</v>
      </c>
      <c r="K5" s="395" t="s">
        <v>71</v>
      </c>
      <c r="L5" s="395" t="s">
        <v>9</v>
      </c>
      <c r="M5" s="395" t="s">
        <v>33</v>
      </c>
      <c r="N5" s="395" t="s">
        <v>105</v>
      </c>
    </row>
    <row r="6" spans="1:14" x14ac:dyDescent="0.25">
      <c r="A6" s="493"/>
      <c r="B6" s="493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</row>
    <row r="7" spans="1:14" ht="16.5" x14ac:dyDescent="0.3">
      <c r="A7" s="10"/>
      <c r="B7" s="10"/>
      <c r="C7" s="3" t="s">
        <v>205</v>
      </c>
      <c r="D7" s="6" t="s">
        <v>25</v>
      </c>
      <c r="E7" s="4">
        <v>45000</v>
      </c>
      <c r="F7" s="4"/>
      <c r="G7" s="5">
        <v>720</v>
      </c>
      <c r="H7" s="4">
        <f>E7-F7</f>
        <v>45000</v>
      </c>
      <c r="I7" s="5">
        <f>H7*G7</f>
        <v>32400000</v>
      </c>
      <c r="J7" s="5">
        <v>32400000</v>
      </c>
      <c r="K7" s="5">
        <f>I7-J7</f>
        <v>0</v>
      </c>
      <c r="L7" s="67"/>
      <c r="M7" s="52" t="s">
        <v>32</v>
      </c>
      <c r="N7" s="15">
        <v>14000000</v>
      </c>
    </row>
    <row r="8" spans="1:14" ht="16.5" x14ac:dyDescent="0.3">
      <c r="A8" s="10"/>
      <c r="B8" s="10"/>
      <c r="C8" s="3" t="s">
        <v>206</v>
      </c>
      <c r="D8" s="6" t="s">
        <v>25</v>
      </c>
      <c r="E8" s="4">
        <v>45000</v>
      </c>
      <c r="F8" s="4"/>
      <c r="G8" s="5">
        <v>720</v>
      </c>
      <c r="H8" s="4">
        <f>E8-F8</f>
        <v>45000</v>
      </c>
      <c r="I8" s="5">
        <f>H8*G8</f>
        <v>32400000</v>
      </c>
      <c r="J8" s="5">
        <v>32400000</v>
      </c>
      <c r="K8" s="5">
        <f>I8-J8</f>
        <v>0</v>
      </c>
      <c r="L8" s="67"/>
      <c r="M8" s="52" t="s">
        <v>32</v>
      </c>
      <c r="N8" s="15">
        <v>17886100</v>
      </c>
    </row>
    <row r="9" spans="1:14" ht="16.5" x14ac:dyDescent="0.3">
      <c r="A9" s="10"/>
      <c r="B9" s="10"/>
      <c r="C9" s="3" t="s">
        <v>290</v>
      </c>
      <c r="D9" s="159" t="s">
        <v>27</v>
      </c>
      <c r="E9" s="4">
        <v>45000</v>
      </c>
      <c r="F9" s="4">
        <v>90</v>
      </c>
      <c r="G9" s="5">
        <v>710</v>
      </c>
      <c r="H9" s="4">
        <f>E9-F9</f>
        <v>44910</v>
      </c>
      <c r="I9" s="5">
        <f>H9*G9</f>
        <v>31886100</v>
      </c>
      <c r="J9" s="5">
        <v>31886100</v>
      </c>
      <c r="K9" s="5">
        <f>I9-J9</f>
        <v>0</v>
      </c>
      <c r="L9" s="67"/>
      <c r="M9" s="52" t="s">
        <v>32</v>
      </c>
      <c r="N9" s="10"/>
    </row>
    <row r="10" spans="1:14" ht="16.5" x14ac:dyDescent="0.3">
      <c r="A10" s="10"/>
      <c r="B10" s="10"/>
      <c r="C10" s="77"/>
      <c r="D10" s="78"/>
      <c r="E10" s="79"/>
      <c r="F10" s="79"/>
      <c r="G10" s="79"/>
      <c r="H10" s="81"/>
      <c r="I10" s="82"/>
      <c r="J10" s="82"/>
      <c r="K10" s="82"/>
      <c r="L10" s="78"/>
      <c r="M10" s="80"/>
      <c r="N10" s="80"/>
    </row>
    <row r="11" spans="1:14" ht="16.5" x14ac:dyDescent="0.3">
      <c r="A11" s="306">
        <v>1</v>
      </c>
      <c r="B11" s="306" t="s">
        <v>365</v>
      </c>
      <c r="C11" s="3" t="s">
        <v>358</v>
      </c>
      <c r="D11" s="159" t="s">
        <v>27</v>
      </c>
      <c r="E11" s="4">
        <v>45000</v>
      </c>
      <c r="F11" s="4"/>
      <c r="G11" s="5">
        <v>700</v>
      </c>
      <c r="H11" s="4">
        <f>E11-F11</f>
        <v>45000</v>
      </c>
      <c r="I11" s="5">
        <f>H11*G11</f>
        <v>31500000</v>
      </c>
      <c r="J11" s="5">
        <v>25000000</v>
      </c>
      <c r="K11" s="5">
        <f>I11-J11</f>
        <v>6500000</v>
      </c>
      <c r="L11" s="89" t="s">
        <v>379</v>
      </c>
      <c r="M11" s="10"/>
      <c r="N11" s="15">
        <v>15000000</v>
      </c>
    </row>
    <row r="12" spans="1:14" ht="16.5" x14ac:dyDescent="0.3">
      <c r="A12" s="306">
        <f>A11+1</f>
        <v>2</v>
      </c>
      <c r="B12" s="306" t="s">
        <v>368</v>
      </c>
      <c r="C12" s="3" t="s">
        <v>253</v>
      </c>
      <c r="D12" s="159" t="s">
        <v>27</v>
      </c>
      <c r="E12" s="4">
        <v>9000</v>
      </c>
      <c r="F12" s="4"/>
      <c r="G12" s="5">
        <v>700</v>
      </c>
      <c r="H12" s="4">
        <f>E12-F12</f>
        <v>9000</v>
      </c>
      <c r="I12" s="5">
        <f>H12*G12</f>
        <v>6300000</v>
      </c>
      <c r="J12" s="5"/>
      <c r="K12" s="5">
        <f>I12-J12</f>
        <v>6300000</v>
      </c>
      <c r="L12" s="89" t="s">
        <v>381</v>
      </c>
      <c r="M12" s="10"/>
      <c r="N12" s="15">
        <v>10000000</v>
      </c>
    </row>
    <row r="13" spans="1:14" ht="16.5" x14ac:dyDescent="0.3">
      <c r="A13" s="306">
        <f>A12+1</f>
        <v>3</v>
      </c>
      <c r="B13" s="45"/>
      <c r="C13" s="3"/>
      <c r="D13" s="159"/>
      <c r="E13" s="4"/>
      <c r="F13" s="4"/>
      <c r="G13" s="5"/>
      <c r="H13" s="4"/>
      <c r="I13" s="5"/>
      <c r="J13" s="5"/>
      <c r="K13" s="5"/>
      <c r="L13" s="89"/>
      <c r="M13" s="10"/>
      <c r="N13" s="10"/>
    </row>
    <row r="14" spans="1:14" ht="16.5" x14ac:dyDescent="0.3">
      <c r="A14" s="306">
        <f>A13+1</f>
        <v>4</v>
      </c>
      <c r="B14" s="306"/>
      <c r="C14" s="3"/>
      <c r="D14" s="6"/>
      <c r="E14" s="4"/>
      <c r="F14" s="4"/>
      <c r="G14" s="4"/>
      <c r="H14" s="5"/>
      <c r="I14" s="5"/>
      <c r="J14" s="5"/>
      <c r="K14" s="5"/>
      <c r="L14" s="89"/>
      <c r="M14" s="10"/>
      <c r="N14" s="10"/>
    </row>
    <row r="15" spans="1:14" ht="16.5" x14ac:dyDescent="0.3">
      <c r="A15" s="306">
        <f>A14+1</f>
        <v>5</v>
      </c>
      <c r="B15" s="306"/>
      <c r="C15" s="3"/>
      <c r="D15" s="6"/>
      <c r="E15" s="4"/>
      <c r="F15" s="4"/>
      <c r="G15" s="4"/>
      <c r="H15" s="5"/>
      <c r="I15" s="5"/>
      <c r="J15" s="5"/>
      <c r="K15" s="5"/>
      <c r="L15" s="89"/>
      <c r="M15" s="10"/>
      <c r="N15" s="10"/>
    </row>
    <row r="16" spans="1:14" ht="16.5" x14ac:dyDescent="0.3">
      <c r="A16" s="306">
        <f>A15+1</f>
        <v>6</v>
      </c>
      <c r="B16" s="306"/>
      <c r="C16" s="3"/>
      <c r="D16" s="7"/>
      <c r="E16" s="4"/>
      <c r="F16" s="4"/>
      <c r="G16" s="4"/>
      <c r="H16" s="5"/>
      <c r="I16" s="5"/>
      <c r="J16" s="5"/>
      <c r="K16" s="5"/>
      <c r="L16" s="89"/>
      <c r="M16" s="10"/>
      <c r="N16" s="10"/>
    </row>
    <row r="18" spans="9:12" ht="15" customHeight="1" x14ac:dyDescent="0.25"/>
    <row r="19" spans="9:12" ht="15" customHeight="1" x14ac:dyDescent="0.25"/>
    <row r="20" spans="9:12" x14ac:dyDescent="0.25">
      <c r="I20" s="492" t="s">
        <v>55</v>
      </c>
      <c r="J20" s="398">
        <f>SUM(I11:I16)</f>
        <v>37800000</v>
      </c>
      <c r="K20" s="398"/>
      <c r="L20" s="398"/>
    </row>
    <row r="21" spans="9:12" ht="15" customHeight="1" x14ac:dyDescent="0.25">
      <c r="I21" s="492"/>
      <c r="J21" s="398"/>
      <c r="K21" s="398"/>
      <c r="L21" s="398"/>
    </row>
    <row r="22" spans="9:12" ht="15" customHeight="1" x14ac:dyDescent="0.25"/>
    <row r="23" spans="9:12" x14ac:dyDescent="0.25">
      <c r="I23" s="492" t="s">
        <v>66</v>
      </c>
      <c r="J23" s="398">
        <f>SUM(J11:J16)</f>
        <v>25000000</v>
      </c>
      <c r="K23" s="398"/>
      <c r="L23" s="398">
        <f>L7+L8</f>
        <v>0</v>
      </c>
    </row>
    <row r="24" spans="9:12" ht="15" customHeight="1" x14ac:dyDescent="0.25">
      <c r="I24" s="492"/>
      <c r="J24" s="398"/>
      <c r="K24" s="398"/>
      <c r="L24" s="398"/>
    </row>
    <row r="25" spans="9:12" ht="15" customHeight="1" x14ac:dyDescent="0.25"/>
    <row r="26" spans="9:12" x14ac:dyDescent="0.25">
      <c r="I26" s="492" t="s">
        <v>71</v>
      </c>
      <c r="J26" s="398">
        <f>J20-J23</f>
        <v>12800000</v>
      </c>
      <c r="K26" s="398"/>
      <c r="L26" s="398">
        <f>J20-L23</f>
        <v>37800000</v>
      </c>
    </row>
    <row r="27" spans="9:12" x14ac:dyDescent="0.25">
      <c r="I27" s="492"/>
      <c r="J27" s="398"/>
      <c r="K27" s="398"/>
      <c r="L27" s="398"/>
    </row>
  </sheetData>
  <mergeCells count="20">
    <mergeCell ref="M5:M6"/>
    <mergeCell ref="N5:N6"/>
    <mergeCell ref="C5:C6"/>
    <mergeCell ref="D5:D6"/>
    <mergeCell ref="E5:E6"/>
    <mergeCell ref="F5:F6"/>
    <mergeCell ref="G5:G6"/>
    <mergeCell ref="H5:H6"/>
    <mergeCell ref="A5:A6"/>
    <mergeCell ref="B5:B6"/>
    <mergeCell ref="I26:I27"/>
    <mergeCell ref="J26:L27"/>
    <mergeCell ref="I5:I6"/>
    <mergeCell ref="J5:J6"/>
    <mergeCell ref="K5:K6"/>
    <mergeCell ref="L5:L6"/>
    <mergeCell ref="I20:I21"/>
    <mergeCell ref="J20:L21"/>
    <mergeCell ref="I23:I24"/>
    <mergeCell ref="J23:L24"/>
  </mergeCells>
  <pageMargins left="0.7" right="0.7" top="0.75" bottom="0.75" header="0.3" footer="0.3"/>
  <pageSetup scale="6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E28" workbookViewId="0">
      <selection activeCell="A7" sqref="A7"/>
    </sheetView>
  </sheetViews>
  <sheetFormatPr baseColWidth="10" defaultRowHeight="15" x14ac:dyDescent="0.25"/>
  <cols>
    <col min="1" max="1" width="10.5703125" bestFit="1" customWidth="1"/>
    <col min="2" max="2" width="27.5703125" bestFit="1" customWidth="1"/>
    <col min="3" max="3" width="13.5703125" bestFit="1" customWidth="1"/>
    <col min="6" max="6" width="13" bestFit="1" customWidth="1"/>
    <col min="8" max="8" width="20.5703125" bestFit="1" customWidth="1"/>
    <col min="9" max="9" width="18.85546875" bestFit="1" customWidth="1"/>
    <col min="10" max="10" width="13.85546875" bestFit="1" customWidth="1"/>
    <col min="11" max="11" width="19" bestFit="1" customWidth="1"/>
    <col min="12" max="12" width="15.5703125" bestFit="1" customWidth="1"/>
    <col min="14" max="14" width="14.85546875" bestFit="1" customWidth="1"/>
    <col min="15" max="15" width="21.42578125" bestFit="1" customWidth="1"/>
    <col min="16" max="16" width="14.85546875" bestFit="1" customWidth="1"/>
  </cols>
  <sheetData>
    <row r="1" spans="1:16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</v>
      </c>
      <c r="F1" s="395" t="s">
        <v>3</v>
      </c>
      <c r="G1" s="395" t="s">
        <v>5</v>
      </c>
      <c r="H1" s="395" t="s">
        <v>4</v>
      </c>
      <c r="I1" s="395" t="s">
        <v>6</v>
      </c>
      <c r="J1" s="395" t="s">
        <v>7</v>
      </c>
      <c r="K1" s="395" t="s">
        <v>71</v>
      </c>
      <c r="L1" s="395" t="s">
        <v>9</v>
      </c>
      <c r="M1" s="395" t="s">
        <v>33</v>
      </c>
      <c r="N1" s="395" t="s">
        <v>105</v>
      </c>
      <c r="O1" s="493" t="s">
        <v>422</v>
      </c>
    </row>
    <row r="2" spans="1:16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493"/>
    </row>
    <row r="3" spans="1:16" ht="16.5" x14ac:dyDescent="0.3">
      <c r="A3" s="255">
        <v>1</v>
      </c>
      <c r="B3" s="3" t="s">
        <v>494</v>
      </c>
      <c r="C3" s="248">
        <v>45467</v>
      </c>
      <c r="D3" s="159" t="s">
        <v>27</v>
      </c>
      <c r="E3" s="4">
        <v>45000</v>
      </c>
      <c r="F3" s="4">
        <v>100</v>
      </c>
      <c r="G3" s="5">
        <v>670</v>
      </c>
      <c r="H3" s="4">
        <f t="shared" ref="H3:H8" si="0">E3-F3</f>
        <v>44900</v>
      </c>
      <c r="I3" s="5">
        <f t="shared" ref="I3:I8" si="1">G3*H3</f>
        <v>30083000</v>
      </c>
      <c r="J3" s="5">
        <v>30083000</v>
      </c>
      <c r="K3" s="5">
        <f t="shared" ref="K3:K8" si="2">I3-J3</f>
        <v>0</v>
      </c>
      <c r="L3" s="67">
        <v>45475</v>
      </c>
      <c r="M3" s="52" t="s">
        <v>32</v>
      </c>
      <c r="N3" s="5">
        <v>20000000</v>
      </c>
      <c r="O3" s="10"/>
    </row>
    <row r="4" spans="1:16" ht="16.5" x14ac:dyDescent="0.3">
      <c r="A4" s="255">
        <f t="shared" ref="A4:A14" si="3">A3+1</f>
        <v>2</v>
      </c>
      <c r="B4" s="3" t="s">
        <v>506</v>
      </c>
      <c r="C4" s="248">
        <v>45476</v>
      </c>
      <c r="D4" s="6" t="s">
        <v>25</v>
      </c>
      <c r="E4" s="4">
        <v>45000</v>
      </c>
      <c r="F4" s="4">
        <v>200</v>
      </c>
      <c r="G4" s="5">
        <v>700</v>
      </c>
      <c r="H4" s="4">
        <f t="shared" si="0"/>
        <v>44800</v>
      </c>
      <c r="I4" s="5">
        <f t="shared" si="1"/>
        <v>31360000</v>
      </c>
      <c r="J4" s="5">
        <v>31360000</v>
      </c>
      <c r="K4" s="5">
        <f t="shared" si="2"/>
        <v>0</v>
      </c>
      <c r="L4" s="67"/>
      <c r="M4" s="52" t="s">
        <v>32</v>
      </c>
      <c r="N4" s="5">
        <v>10000000</v>
      </c>
      <c r="O4" s="10"/>
    </row>
    <row r="5" spans="1:16" ht="16.5" x14ac:dyDescent="0.3">
      <c r="A5" s="255">
        <f t="shared" si="3"/>
        <v>3</v>
      </c>
      <c r="B5" s="3" t="s">
        <v>507</v>
      </c>
      <c r="C5" s="248">
        <v>45476</v>
      </c>
      <c r="D5" s="6" t="s">
        <v>25</v>
      </c>
      <c r="E5" s="4">
        <v>45000</v>
      </c>
      <c r="F5" s="4">
        <v>200</v>
      </c>
      <c r="G5" s="5">
        <v>700</v>
      </c>
      <c r="H5" s="4">
        <f t="shared" si="0"/>
        <v>44800</v>
      </c>
      <c r="I5" s="5">
        <f t="shared" si="1"/>
        <v>31360000</v>
      </c>
      <c r="J5" s="5">
        <v>31360000</v>
      </c>
      <c r="K5" s="5">
        <f t="shared" si="2"/>
        <v>0</v>
      </c>
      <c r="L5" s="67">
        <v>45482</v>
      </c>
      <c r="M5" s="52" t="s">
        <v>32</v>
      </c>
      <c r="N5" s="5">
        <v>25000000</v>
      </c>
      <c r="O5" s="10"/>
    </row>
    <row r="6" spans="1:16" ht="16.5" x14ac:dyDescent="0.3">
      <c r="A6" s="255">
        <f t="shared" si="3"/>
        <v>4</v>
      </c>
      <c r="B6" s="3" t="s">
        <v>514</v>
      </c>
      <c r="C6" s="248">
        <v>45482</v>
      </c>
      <c r="D6" s="159" t="s">
        <v>27</v>
      </c>
      <c r="E6" s="4">
        <v>45000</v>
      </c>
      <c r="F6" s="4">
        <v>0</v>
      </c>
      <c r="G6" s="5">
        <v>660</v>
      </c>
      <c r="H6" s="4">
        <f t="shared" si="0"/>
        <v>45000</v>
      </c>
      <c r="I6" s="5">
        <f t="shared" si="1"/>
        <v>29700000</v>
      </c>
      <c r="J6" s="5">
        <v>29700000</v>
      </c>
      <c r="K6" s="5">
        <f t="shared" si="2"/>
        <v>0</v>
      </c>
      <c r="L6" s="67">
        <v>45483</v>
      </c>
      <c r="M6" s="52" t="s">
        <v>32</v>
      </c>
      <c r="N6" s="5">
        <v>20000000</v>
      </c>
      <c r="O6" s="10"/>
    </row>
    <row r="7" spans="1:16" ht="16.5" x14ac:dyDescent="0.3">
      <c r="A7" s="255">
        <f t="shared" si="3"/>
        <v>5</v>
      </c>
      <c r="B7" s="3" t="s">
        <v>515</v>
      </c>
      <c r="C7" s="248">
        <v>45482</v>
      </c>
      <c r="D7" s="159" t="s">
        <v>27</v>
      </c>
      <c r="E7" s="4">
        <v>45000</v>
      </c>
      <c r="F7" s="255">
        <v>0</v>
      </c>
      <c r="G7" s="5">
        <v>660</v>
      </c>
      <c r="H7" s="4">
        <f t="shared" si="0"/>
        <v>45000</v>
      </c>
      <c r="I7" s="5">
        <f t="shared" si="1"/>
        <v>29700000</v>
      </c>
      <c r="J7" s="5">
        <v>29700000</v>
      </c>
      <c r="K7" s="5">
        <f t="shared" si="2"/>
        <v>0</v>
      </c>
      <c r="L7" s="45">
        <v>45488</v>
      </c>
      <c r="M7" s="52" t="s">
        <v>32</v>
      </c>
      <c r="N7" s="5">
        <v>18000000</v>
      </c>
      <c r="O7" s="10"/>
    </row>
    <row r="8" spans="1:16" ht="16.5" x14ac:dyDescent="0.3">
      <c r="A8" s="324">
        <f t="shared" si="3"/>
        <v>6</v>
      </c>
      <c r="B8" s="3" t="s">
        <v>521</v>
      </c>
      <c r="C8" s="248">
        <v>45492</v>
      </c>
      <c r="D8" s="159" t="s">
        <v>27</v>
      </c>
      <c r="E8" s="4">
        <v>45000</v>
      </c>
      <c r="F8" s="255">
        <v>100</v>
      </c>
      <c r="G8" s="5">
        <v>660</v>
      </c>
      <c r="H8" s="4">
        <f t="shared" si="0"/>
        <v>44900</v>
      </c>
      <c r="I8" s="5">
        <f t="shared" si="1"/>
        <v>29634000</v>
      </c>
      <c r="J8" s="5">
        <v>29634000</v>
      </c>
      <c r="K8" s="5">
        <f t="shared" si="2"/>
        <v>0</v>
      </c>
      <c r="L8" s="45">
        <v>45492</v>
      </c>
      <c r="M8" s="52" t="s">
        <v>32</v>
      </c>
      <c r="N8" s="5">
        <v>59203000</v>
      </c>
      <c r="O8" s="10"/>
      <c r="P8" s="20"/>
    </row>
    <row r="9" spans="1:16" ht="16.5" x14ac:dyDescent="0.3">
      <c r="A9" s="324">
        <f t="shared" si="3"/>
        <v>7</v>
      </c>
      <c r="B9" s="3" t="s">
        <v>122</v>
      </c>
      <c r="C9" s="248">
        <v>45493</v>
      </c>
      <c r="D9" s="6" t="s">
        <v>25</v>
      </c>
      <c r="E9" s="4">
        <v>45000</v>
      </c>
      <c r="F9" s="324">
        <v>640</v>
      </c>
      <c r="G9" s="5">
        <v>700</v>
      </c>
      <c r="H9" s="4">
        <f t="shared" ref="H9:H14" si="4">E9-F9</f>
        <v>44360</v>
      </c>
      <c r="I9" s="5">
        <f t="shared" ref="I9:I14" si="5">G9*H9</f>
        <v>31052000</v>
      </c>
      <c r="J9" s="5">
        <v>31052000</v>
      </c>
      <c r="K9" s="5">
        <f t="shared" ref="K9:K31" si="6">I9-J9</f>
        <v>0</v>
      </c>
      <c r="L9" s="45">
        <v>45504</v>
      </c>
      <c r="M9" s="52" t="s">
        <v>32</v>
      </c>
      <c r="N9" s="5">
        <v>107700000</v>
      </c>
      <c r="O9" s="10"/>
    </row>
    <row r="10" spans="1:16" ht="16.5" x14ac:dyDescent="0.3">
      <c r="A10" s="324">
        <f t="shared" si="3"/>
        <v>8</v>
      </c>
      <c r="B10" s="3" t="s">
        <v>525</v>
      </c>
      <c r="C10" s="248">
        <v>45493</v>
      </c>
      <c r="D10" s="6" t="s">
        <v>25</v>
      </c>
      <c r="E10" s="4">
        <v>45000</v>
      </c>
      <c r="F10" s="324">
        <v>200</v>
      </c>
      <c r="G10" s="5">
        <v>700</v>
      </c>
      <c r="H10" s="4">
        <f t="shared" si="4"/>
        <v>44800</v>
      </c>
      <c r="I10" s="5">
        <f t="shared" si="5"/>
        <v>31360000</v>
      </c>
      <c r="J10" s="5">
        <v>31360000</v>
      </c>
      <c r="K10" s="5">
        <f t="shared" si="6"/>
        <v>0</v>
      </c>
      <c r="L10" s="45">
        <v>45511</v>
      </c>
      <c r="M10" s="52" t="s">
        <v>32</v>
      </c>
      <c r="N10" s="5">
        <v>17350000</v>
      </c>
      <c r="O10" s="10"/>
    </row>
    <row r="11" spans="1:16" ht="16.5" x14ac:dyDescent="0.3">
      <c r="A11" s="324">
        <f t="shared" si="3"/>
        <v>9</v>
      </c>
      <c r="B11" s="3" t="s">
        <v>526</v>
      </c>
      <c r="C11" s="248">
        <v>45493</v>
      </c>
      <c r="D11" s="6" t="s">
        <v>25</v>
      </c>
      <c r="E11" s="4">
        <v>45000</v>
      </c>
      <c r="F11" s="324">
        <v>340</v>
      </c>
      <c r="G11" s="5">
        <v>700</v>
      </c>
      <c r="H11" s="4">
        <f t="shared" si="4"/>
        <v>44660</v>
      </c>
      <c r="I11" s="5">
        <f t="shared" si="5"/>
        <v>31262000</v>
      </c>
      <c r="J11" s="5">
        <v>31262000</v>
      </c>
      <c r="K11" s="5">
        <f t="shared" si="6"/>
        <v>0</v>
      </c>
      <c r="L11" s="45">
        <v>45517</v>
      </c>
      <c r="M11" s="52" t="s">
        <v>32</v>
      </c>
      <c r="N11" s="5">
        <v>40250000</v>
      </c>
      <c r="O11" s="10"/>
    </row>
    <row r="12" spans="1:16" ht="16.5" x14ac:dyDescent="0.3">
      <c r="A12" s="324">
        <f t="shared" si="3"/>
        <v>10</v>
      </c>
      <c r="B12" s="3" t="s">
        <v>527</v>
      </c>
      <c r="C12" s="248">
        <v>45493</v>
      </c>
      <c r="D12" s="6" t="s">
        <v>25</v>
      </c>
      <c r="E12" s="4">
        <v>45000</v>
      </c>
      <c r="F12" s="324">
        <v>200</v>
      </c>
      <c r="G12" s="5">
        <v>700</v>
      </c>
      <c r="H12" s="4">
        <f t="shared" si="4"/>
        <v>44800</v>
      </c>
      <c r="I12" s="5">
        <f t="shared" si="5"/>
        <v>31360000</v>
      </c>
      <c r="J12" s="5">
        <v>31360000</v>
      </c>
      <c r="K12" s="5">
        <f t="shared" si="6"/>
        <v>0</v>
      </c>
      <c r="L12" s="45">
        <v>45518</v>
      </c>
      <c r="M12" s="52" t="s">
        <v>32</v>
      </c>
      <c r="N12" s="5">
        <v>10500000</v>
      </c>
      <c r="O12" s="10"/>
    </row>
    <row r="13" spans="1:16" ht="16.5" x14ac:dyDescent="0.3">
      <c r="A13" s="324">
        <v>0</v>
      </c>
      <c r="B13" s="3" t="s">
        <v>552</v>
      </c>
      <c r="C13" s="248">
        <v>45502</v>
      </c>
      <c r="D13" s="6" t="s">
        <v>25</v>
      </c>
      <c r="E13" s="4">
        <v>45000</v>
      </c>
      <c r="F13" s="324">
        <v>160</v>
      </c>
      <c r="G13" s="5">
        <v>700</v>
      </c>
      <c r="H13" s="4">
        <f t="shared" si="4"/>
        <v>44840</v>
      </c>
      <c r="I13" s="5">
        <f t="shared" si="5"/>
        <v>31388000</v>
      </c>
      <c r="J13" s="5">
        <v>31388000</v>
      </c>
      <c r="K13" s="5">
        <f t="shared" si="6"/>
        <v>0</v>
      </c>
      <c r="L13" s="255" t="s">
        <v>273</v>
      </c>
      <c r="M13" s="52" t="s">
        <v>32</v>
      </c>
      <c r="N13" s="5">
        <v>1724000</v>
      </c>
      <c r="O13" s="10" t="s">
        <v>654</v>
      </c>
    </row>
    <row r="14" spans="1:16" ht="16.5" x14ac:dyDescent="0.3">
      <c r="A14" s="324">
        <f t="shared" si="3"/>
        <v>1</v>
      </c>
      <c r="B14" s="3" t="s">
        <v>587</v>
      </c>
      <c r="C14" s="248">
        <v>45510</v>
      </c>
      <c r="D14" s="6" t="s">
        <v>25</v>
      </c>
      <c r="E14" s="4">
        <v>45000</v>
      </c>
      <c r="F14" s="255">
        <v>50</v>
      </c>
      <c r="G14" s="5">
        <v>690</v>
      </c>
      <c r="H14" s="4">
        <f t="shared" si="4"/>
        <v>44950</v>
      </c>
      <c r="I14" s="5">
        <f t="shared" si="5"/>
        <v>31015500</v>
      </c>
      <c r="J14" s="5">
        <v>31015500</v>
      </c>
      <c r="K14" s="5">
        <f t="shared" si="6"/>
        <v>0</v>
      </c>
      <c r="L14" s="255" t="s">
        <v>472</v>
      </c>
      <c r="M14" s="52" t="s">
        <v>32</v>
      </c>
      <c r="N14" s="5">
        <v>210000</v>
      </c>
      <c r="O14" s="10"/>
    </row>
    <row r="15" spans="1:16" ht="16.5" x14ac:dyDescent="0.3">
      <c r="A15" s="332">
        <f>A14+1</f>
        <v>2</v>
      </c>
      <c r="B15" s="3" t="s">
        <v>623</v>
      </c>
      <c r="C15" s="248">
        <v>45516</v>
      </c>
      <c r="D15" s="6" t="s">
        <v>25</v>
      </c>
      <c r="E15" s="4">
        <v>45000</v>
      </c>
      <c r="F15" s="332">
        <v>100</v>
      </c>
      <c r="G15" s="5">
        <v>685</v>
      </c>
      <c r="H15" s="4">
        <f t="shared" ref="H15:H31" si="7">E15-F15</f>
        <v>44900</v>
      </c>
      <c r="I15" s="5">
        <f t="shared" ref="I15:I31" si="8">G15*H15</f>
        <v>30756500</v>
      </c>
      <c r="J15" s="5">
        <v>30756500</v>
      </c>
      <c r="K15" s="5">
        <f t="shared" si="6"/>
        <v>0</v>
      </c>
      <c r="L15" s="332" t="s">
        <v>655</v>
      </c>
      <c r="M15" s="52" t="s">
        <v>32</v>
      </c>
      <c r="N15" s="5">
        <v>140000</v>
      </c>
      <c r="O15" s="10" t="s">
        <v>656</v>
      </c>
    </row>
    <row r="16" spans="1:16" ht="16.5" x14ac:dyDescent="0.3">
      <c r="A16" s="332">
        <f>A15+1</f>
        <v>3</v>
      </c>
      <c r="B16" s="3" t="s">
        <v>624</v>
      </c>
      <c r="C16" s="248">
        <v>45516</v>
      </c>
      <c r="D16" s="6" t="s">
        <v>25</v>
      </c>
      <c r="E16" s="4">
        <v>45000</v>
      </c>
      <c r="F16" s="332">
        <v>100</v>
      </c>
      <c r="G16" s="5">
        <v>685</v>
      </c>
      <c r="H16" s="4">
        <f t="shared" si="7"/>
        <v>44900</v>
      </c>
      <c r="I16" s="5">
        <f t="shared" si="8"/>
        <v>30756500</v>
      </c>
      <c r="J16" s="5">
        <v>30756500</v>
      </c>
      <c r="K16" s="5">
        <f t="shared" si="6"/>
        <v>0</v>
      </c>
      <c r="L16" s="45">
        <v>45525</v>
      </c>
      <c r="M16" s="52" t="s">
        <v>32</v>
      </c>
      <c r="N16" s="5">
        <v>100000000</v>
      </c>
      <c r="O16" s="10" t="s">
        <v>667</v>
      </c>
    </row>
    <row r="17" spans="1:15" ht="16.5" x14ac:dyDescent="0.3">
      <c r="A17" s="332">
        <f t="shared" ref="A17:A32" si="9">A16+1</f>
        <v>4</v>
      </c>
      <c r="B17" s="3" t="s">
        <v>625</v>
      </c>
      <c r="C17" s="248">
        <v>45516</v>
      </c>
      <c r="D17" s="6" t="s">
        <v>25</v>
      </c>
      <c r="E17" s="4">
        <v>45000</v>
      </c>
      <c r="F17" s="332">
        <v>100</v>
      </c>
      <c r="G17" s="5">
        <v>685</v>
      </c>
      <c r="H17" s="4">
        <f t="shared" si="7"/>
        <v>44900</v>
      </c>
      <c r="I17" s="5">
        <f t="shared" si="8"/>
        <v>30756500</v>
      </c>
      <c r="J17" s="5">
        <v>30756500</v>
      </c>
      <c r="K17" s="5">
        <f t="shared" si="6"/>
        <v>0</v>
      </c>
      <c r="L17" s="45">
        <v>45525</v>
      </c>
      <c r="M17" s="52" t="s">
        <v>32</v>
      </c>
      <c r="N17" s="5">
        <v>16000000</v>
      </c>
      <c r="O17" s="10" t="s">
        <v>668</v>
      </c>
    </row>
    <row r="18" spans="1:15" ht="16.5" x14ac:dyDescent="0.3">
      <c r="A18" s="332">
        <f t="shared" si="9"/>
        <v>5</v>
      </c>
      <c r="B18" s="3" t="s">
        <v>626</v>
      </c>
      <c r="C18" s="248">
        <v>45516</v>
      </c>
      <c r="D18" s="6" t="s">
        <v>25</v>
      </c>
      <c r="E18" s="4">
        <v>45000</v>
      </c>
      <c r="F18" s="332">
        <v>120</v>
      </c>
      <c r="G18" s="5">
        <v>685</v>
      </c>
      <c r="H18" s="4">
        <f t="shared" si="7"/>
        <v>44880</v>
      </c>
      <c r="I18" s="5">
        <f t="shared" si="8"/>
        <v>30742800</v>
      </c>
      <c r="J18" s="5">
        <v>30742800</v>
      </c>
      <c r="K18" s="5">
        <f t="shared" si="6"/>
        <v>0</v>
      </c>
      <c r="L18" s="45">
        <v>45525</v>
      </c>
      <c r="M18" s="52" t="s">
        <v>32</v>
      </c>
      <c r="N18" s="5">
        <v>14000000</v>
      </c>
      <c r="O18" s="10" t="s">
        <v>668</v>
      </c>
    </row>
    <row r="19" spans="1:15" ht="16.5" x14ac:dyDescent="0.3">
      <c r="A19" s="332">
        <f t="shared" si="9"/>
        <v>6</v>
      </c>
      <c r="B19" s="3" t="s">
        <v>627</v>
      </c>
      <c r="C19" s="248">
        <v>45516</v>
      </c>
      <c r="D19" s="6" t="s">
        <v>25</v>
      </c>
      <c r="E19" s="4">
        <v>45000</v>
      </c>
      <c r="F19" s="332">
        <v>100</v>
      </c>
      <c r="G19" s="5">
        <v>685</v>
      </c>
      <c r="H19" s="4">
        <f t="shared" si="7"/>
        <v>44900</v>
      </c>
      <c r="I19" s="5">
        <f t="shared" si="8"/>
        <v>30756500</v>
      </c>
      <c r="J19" s="5">
        <v>30756500</v>
      </c>
      <c r="K19" s="5">
        <f t="shared" si="6"/>
        <v>0</v>
      </c>
      <c r="L19" s="45">
        <v>45527</v>
      </c>
      <c r="M19" s="52" t="s">
        <v>32</v>
      </c>
      <c r="N19" s="5">
        <v>20000000</v>
      </c>
      <c r="O19" s="10" t="s">
        <v>690</v>
      </c>
    </row>
    <row r="20" spans="1:15" ht="16.5" x14ac:dyDescent="0.3">
      <c r="A20" s="332">
        <f t="shared" si="9"/>
        <v>7</v>
      </c>
      <c r="B20" s="3" t="s">
        <v>628</v>
      </c>
      <c r="C20" s="248">
        <v>45516</v>
      </c>
      <c r="D20" s="6" t="s">
        <v>25</v>
      </c>
      <c r="E20" s="4">
        <v>45000</v>
      </c>
      <c r="F20" s="332">
        <v>100</v>
      </c>
      <c r="G20" s="5">
        <v>685</v>
      </c>
      <c r="H20" s="4">
        <f t="shared" si="7"/>
        <v>44900</v>
      </c>
      <c r="I20" s="5">
        <f t="shared" si="8"/>
        <v>30756500</v>
      </c>
      <c r="J20" s="5">
        <v>30756500</v>
      </c>
      <c r="K20" s="5">
        <f t="shared" si="6"/>
        <v>0</v>
      </c>
      <c r="L20" s="45">
        <v>45533</v>
      </c>
      <c r="M20" s="52" t="s">
        <v>32</v>
      </c>
      <c r="N20" s="5">
        <v>50000000</v>
      </c>
      <c r="O20" s="10" t="s">
        <v>667</v>
      </c>
    </row>
    <row r="21" spans="1:15" ht="16.5" x14ac:dyDescent="0.3">
      <c r="A21" s="332">
        <f t="shared" si="9"/>
        <v>8</v>
      </c>
      <c r="B21" s="3" t="s">
        <v>629</v>
      </c>
      <c r="C21" s="248">
        <v>45516</v>
      </c>
      <c r="D21" s="6" t="s">
        <v>25</v>
      </c>
      <c r="E21" s="4">
        <v>45000</v>
      </c>
      <c r="F21" s="332">
        <v>100</v>
      </c>
      <c r="G21" s="5">
        <v>685</v>
      </c>
      <c r="H21" s="4">
        <f t="shared" si="7"/>
        <v>44900</v>
      </c>
      <c r="I21" s="5">
        <f t="shared" si="8"/>
        <v>30756500</v>
      </c>
      <c r="J21" s="5">
        <v>30756500</v>
      </c>
      <c r="K21" s="5">
        <f t="shared" si="6"/>
        <v>0</v>
      </c>
      <c r="L21" s="45">
        <v>45533</v>
      </c>
      <c r="M21" s="52" t="s">
        <v>32</v>
      </c>
      <c r="N21" s="5">
        <v>5900000</v>
      </c>
      <c r="O21" s="10" t="s">
        <v>696</v>
      </c>
    </row>
    <row r="22" spans="1:15" ht="16.5" x14ac:dyDescent="0.3">
      <c r="A22" s="332">
        <f t="shared" si="9"/>
        <v>9</v>
      </c>
      <c r="B22" s="3" t="s">
        <v>630</v>
      </c>
      <c r="C22" s="248">
        <v>45516</v>
      </c>
      <c r="D22" s="6" t="s">
        <v>25</v>
      </c>
      <c r="E22" s="4">
        <v>45000</v>
      </c>
      <c r="F22" s="332">
        <v>100</v>
      </c>
      <c r="G22" s="5">
        <v>685</v>
      </c>
      <c r="H22" s="4">
        <f t="shared" si="7"/>
        <v>44900</v>
      </c>
      <c r="I22" s="5">
        <f t="shared" si="8"/>
        <v>30756500</v>
      </c>
      <c r="J22" s="5">
        <v>30756500</v>
      </c>
      <c r="K22" s="5">
        <f t="shared" si="6"/>
        <v>0</v>
      </c>
      <c r="L22" s="45">
        <v>45537</v>
      </c>
      <c r="M22" s="52" t="s">
        <v>32</v>
      </c>
      <c r="N22" s="5">
        <v>43000000</v>
      </c>
      <c r="O22" s="10" t="s">
        <v>690</v>
      </c>
    </row>
    <row r="23" spans="1:15" ht="16.5" x14ac:dyDescent="0.3">
      <c r="A23" s="335">
        <f t="shared" si="9"/>
        <v>10</v>
      </c>
      <c r="B23" s="3" t="s">
        <v>640</v>
      </c>
      <c r="C23" s="248">
        <v>45522</v>
      </c>
      <c r="D23" s="6" t="s">
        <v>25</v>
      </c>
      <c r="E23" s="4">
        <v>45000</v>
      </c>
      <c r="F23" s="332">
        <v>100</v>
      </c>
      <c r="G23" s="5">
        <v>685</v>
      </c>
      <c r="H23" s="4">
        <f t="shared" si="7"/>
        <v>44900</v>
      </c>
      <c r="I23" s="5">
        <f t="shared" si="8"/>
        <v>30756500</v>
      </c>
      <c r="J23" s="5">
        <v>30756500</v>
      </c>
      <c r="K23" s="5">
        <f t="shared" si="6"/>
        <v>0</v>
      </c>
      <c r="L23" s="45">
        <v>45537</v>
      </c>
      <c r="M23" s="52" t="s">
        <v>32</v>
      </c>
      <c r="N23" s="5">
        <v>11360000</v>
      </c>
      <c r="O23" s="10" t="s">
        <v>668</v>
      </c>
    </row>
    <row r="24" spans="1:15" ht="16.5" x14ac:dyDescent="0.3">
      <c r="A24" s="335">
        <f t="shared" si="9"/>
        <v>11</v>
      </c>
      <c r="B24" s="3" t="s">
        <v>631</v>
      </c>
      <c r="C24" s="248">
        <v>45523</v>
      </c>
      <c r="D24" s="6" t="s">
        <v>25</v>
      </c>
      <c r="E24" s="4">
        <v>45000</v>
      </c>
      <c r="F24" s="332">
        <v>100</v>
      </c>
      <c r="G24" s="5">
        <v>685</v>
      </c>
      <c r="H24" s="4">
        <f t="shared" si="7"/>
        <v>44900</v>
      </c>
      <c r="I24" s="5">
        <f t="shared" si="8"/>
        <v>30756500</v>
      </c>
      <c r="J24" s="5">
        <v>30756500</v>
      </c>
      <c r="K24" s="5">
        <f t="shared" si="6"/>
        <v>0</v>
      </c>
      <c r="L24" s="45">
        <v>45537</v>
      </c>
      <c r="M24" s="52" t="s">
        <v>32</v>
      </c>
      <c r="N24" s="5">
        <v>17300000</v>
      </c>
      <c r="O24" s="10" t="s">
        <v>58</v>
      </c>
    </row>
    <row r="25" spans="1:15" ht="16.5" x14ac:dyDescent="0.3">
      <c r="A25" s="354">
        <f t="shared" si="9"/>
        <v>12</v>
      </c>
      <c r="B25" s="3" t="s">
        <v>670</v>
      </c>
      <c r="C25" s="248">
        <v>45525</v>
      </c>
      <c r="D25" s="6" t="s">
        <v>25</v>
      </c>
      <c r="E25" s="4">
        <v>45000</v>
      </c>
      <c r="F25" s="336">
        <v>100</v>
      </c>
      <c r="G25" s="5">
        <v>680</v>
      </c>
      <c r="H25" s="4">
        <f t="shared" si="7"/>
        <v>44900</v>
      </c>
      <c r="I25" s="5">
        <f t="shared" si="8"/>
        <v>30532000</v>
      </c>
      <c r="J25" s="5">
        <v>30532000</v>
      </c>
      <c r="K25" s="5">
        <f t="shared" si="6"/>
        <v>0</v>
      </c>
      <c r="L25" s="45">
        <v>45538</v>
      </c>
      <c r="M25" s="52" t="s">
        <v>32</v>
      </c>
      <c r="N25" s="5">
        <v>8000000</v>
      </c>
      <c r="O25" s="10" t="s">
        <v>709</v>
      </c>
    </row>
    <row r="26" spans="1:15" ht="16.5" x14ac:dyDescent="0.3">
      <c r="A26" s="354">
        <f t="shared" si="9"/>
        <v>13</v>
      </c>
      <c r="B26" s="3" t="s">
        <v>671</v>
      </c>
      <c r="C26" s="248">
        <v>45525</v>
      </c>
      <c r="D26" s="6" t="s">
        <v>25</v>
      </c>
      <c r="E26" s="4">
        <v>45000</v>
      </c>
      <c r="F26" s="336">
        <v>100</v>
      </c>
      <c r="G26" s="5">
        <v>680</v>
      </c>
      <c r="H26" s="4">
        <f t="shared" si="7"/>
        <v>44900</v>
      </c>
      <c r="I26" s="5">
        <f t="shared" si="8"/>
        <v>30532000</v>
      </c>
      <c r="J26" s="5">
        <v>30532000</v>
      </c>
      <c r="K26" s="5">
        <f t="shared" si="6"/>
        <v>0</v>
      </c>
      <c r="L26" s="45">
        <v>45538</v>
      </c>
      <c r="M26" s="52" t="s">
        <v>32</v>
      </c>
      <c r="N26" s="5">
        <v>16500000</v>
      </c>
      <c r="O26" s="10" t="s">
        <v>690</v>
      </c>
    </row>
    <row r="27" spans="1:15" ht="16.5" x14ac:dyDescent="0.3">
      <c r="A27" s="354">
        <f t="shared" si="9"/>
        <v>14</v>
      </c>
      <c r="B27" s="3" t="s">
        <v>672</v>
      </c>
      <c r="C27" s="248">
        <v>45525</v>
      </c>
      <c r="D27" s="6" t="s">
        <v>25</v>
      </c>
      <c r="E27" s="4">
        <v>45000</v>
      </c>
      <c r="F27" s="336">
        <v>100</v>
      </c>
      <c r="G27" s="5">
        <v>680</v>
      </c>
      <c r="H27" s="4">
        <f t="shared" si="7"/>
        <v>44900</v>
      </c>
      <c r="I27" s="5">
        <f t="shared" si="8"/>
        <v>30532000</v>
      </c>
      <c r="J27" s="5">
        <v>30532000</v>
      </c>
      <c r="K27" s="5">
        <f t="shared" si="6"/>
        <v>0</v>
      </c>
      <c r="L27" s="45">
        <v>45540</v>
      </c>
      <c r="M27" s="52" t="s">
        <v>32</v>
      </c>
      <c r="N27" s="5">
        <v>40000000</v>
      </c>
      <c r="O27" s="10" t="s">
        <v>667</v>
      </c>
    </row>
    <row r="28" spans="1:15" ht="16.5" x14ac:dyDescent="0.3">
      <c r="A28" s="354">
        <f t="shared" si="9"/>
        <v>15</v>
      </c>
      <c r="B28" s="3" t="s">
        <v>675</v>
      </c>
      <c r="C28" s="248">
        <v>45526</v>
      </c>
      <c r="D28" s="6" t="s">
        <v>25</v>
      </c>
      <c r="E28" s="4">
        <v>45000</v>
      </c>
      <c r="F28" s="336">
        <v>100</v>
      </c>
      <c r="G28" s="5">
        <v>680</v>
      </c>
      <c r="H28" s="4">
        <f t="shared" si="7"/>
        <v>44900</v>
      </c>
      <c r="I28" s="5">
        <f t="shared" si="8"/>
        <v>30532000</v>
      </c>
      <c r="J28" s="5">
        <v>30532000</v>
      </c>
      <c r="K28" s="5">
        <f t="shared" si="6"/>
        <v>0</v>
      </c>
      <c r="L28" s="45">
        <v>45540</v>
      </c>
      <c r="M28" s="52" t="s">
        <v>32</v>
      </c>
      <c r="N28" s="5">
        <v>1000000</v>
      </c>
      <c r="O28" s="10" t="s">
        <v>690</v>
      </c>
    </row>
    <row r="29" spans="1:15" ht="16.5" x14ac:dyDescent="0.3">
      <c r="A29" s="354">
        <f t="shared" si="9"/>
        <v>16</v>
      </c>
      <c r="B29" s="3" t="s">
        <v>676</v>
      </c>
      <c r="C29" s="248">
        <v>45526</v>
      </c>
      <c r="D29" s="6" t="s">
        <v>25</v>
      </c>
      <c r="E29" s="4">
        <v>45000</v>
      </c>
      <c r="F29" s="354">
        <v>100</v>
      </c>
      <c r="G29" s="5">
        <v>680</v>
      </c>
      <c r="H29" s="4">
        <f t="shared" si="7"/>
        <v>44900</v>
      </c>
      <c r="I29" s="5">
        <f t="shared" si="8"/>
        <v>30532000</v>
      </c>
      <c r="J29" s="5">
        <v>30532000</v>
      </c>
      <c r="K29" s="5">
        <f t="shared" si="6"/>
        <v>0</v>
      </c>
      <c r="L29" s="45">
        <v>45541</v>
      </c>
      <c r="M29" s="52" t="s">
        <v>32</v>
      </c>
      <c r="N29" s="5">
        <v>8575000</v>
      </c>
      <c r="O29" s="10" t="s">
        <v>79</v>
      </c>
    </row>
    <row r="30" spans="1:15" ht="16.5" x14ac:dyDescent="0.3">
      <c r="A30" s="354">
        <f t="shared" si="9"/>
        <v>17</v>
      </c>
      <c r="B30" s="3" t="s">
        <v>677</v>
      </c>
      <c r="C30" s="248">
        <v>45526</v>
      </c>
      <c r="D30" s="6" t="s">
        <v>25</v>
      </c>
      <c r="E30" s="4">
        <v>45000</v>
      </c>
      <c r="F30" s="354">
        <v>100</v>
      </c>
      <c r="G30" s="5">
        <v>680</v>
      </c>
      <c r="H30" s="4">
        <f t="shared" si="7"/>
        <v>44900</v>
      </c>
      <c r="I30" s="5">
        <f t="shared" si="8"/>
        <v>30532000</v>
      </c>
      <c r="J30" s="5">
        <v>30532000</v>
      </c>
      <c r="K30" s="5">
        <f t="shared" si="6"/>
        <v>0</v>
      </c>
      <c r="L30" s="45">
        <v>45541</v>
      </c>
      <c r="M30" s="73" t="s">
        <v>125</v>
      </c>
      <c r="N30" s="5">
        <v>14700000</v>
      </c>
      <c r="O30" s="10" t="s">
        <v>668</v>
      </c>
    </row>
    <row r="31" spans="1:15" ht="16.5" x14ac:dyDescent="0.3">
      <c r="A31" s="354">
        <f t="shared" si="9"/>
        <v>18</v>
      </c>
      <c r="B31" s="3" t="s">
        <v>678</v>
      </c>
      <c r="C31" s="248">
        <v>45526</v>
      </c>
      <c r="D31" s="6" t="s">
        <v>25</v>
      </c>
      <c r="E31" s="4">
        <v>45000</v>
      </c>
      <c r="F31" s="354">
        <v>100</v>
      </c>
      <c r="G31" s="5">
        <v>680</v>
      </c>
      <c r="H31" s="4">
        <f t="shared" si="7"/>
        <v>44900</v>
      </c>
      <c r="I31" s="5">
        <f t="shared" si="8"/>
        <v>30532000</v>
      </c>
      <c r="J31" s="5">
        <v>30532000</v>
      </c>
      <c r="K31" s="5">
        <f t="shared" si="6"/>
        <v>0</v>
      </c>
      <c r="L31" s="45">
        <v>45541</v>
      </c>
      <c r="M31" s="10"/>
      <c r="N31" s="5">
        <v>13000000</v>
      </c>
      <c r="O31" s="10" t="s">
        <v>668</v>
      </c>
    </row>
    <row r="32" spans="1:15" ht="16.5" x14ac:dyDescent="0.3">
      <c r="A32" s="370">
        <f t="shared" si="9"/>
        <v>19</v>
      </c>
      <c r="B32" s="3"/>
      <c r="C32" s="248"/>
      <c r="D32" s="6"/>
      <c r="E32" s="4"/>
      <c r="F32" s="10"/>
      <c r="G32" s="5"/>
      <c r="H32" s="4"/>
      <c r="I32" s="5"/>
      <c r="J32" s="10"/>
      <c r="K32" s="5"/>
      <c r="L32" s="45">
        <v>45541</v>
      </c>
      <c r="M32" s="10"/>
      <c r="N32" s="5">
        <v>5480000</v>
      </c>
      <c r="O32" s="10" t="s">
        <v>718</v>
      </c>
    </row>
    <row r="33" spans="1:15" ht="16.5" x14ac:dyDescent="0.3">
      <c r="A33" s="370"/>
      <c r="B33" s="3"/>
      <c r="C33" s="248"/>
      <c r="D33" s="6"/>
      <c r="E33" s="4"/>
      <c r="F33" s="10"/>
      <c r="G33" s="5"/>
      <c r="H33" s="4"/>
      <c r="I33" s="5"/>
      <c r="J33" s="10"/>
      <c r="K33" s="5"/>
      <c r="L33" s="45">
        <v>45554</v>
      </c>
      <c r="M33" s="10"/>
      <c r="N33" s="5">
        <v>18000000</v>
      </c>
      <c r="O33" s="10" t="s">
        <v>667</v>
      </c>
    </row>
    <row r="34" spans="1:15" ht="16.5" x14ac:dyDescent="0.3">
      <c r="A34" s="370"/>
      <c r="B34" s="3"/>
      <c r="C34" s="248"/>
      <c r="D34" s="6"/>
      <c r="E34" s="4"/>
      <c r="F34" s="10"/>
      <c r="G34" s="5"/>
      <c r="H34" s="4"/>
      <c r="I34" s="5"/>
      <c r="J34" s="10"/>
      <c r="K34" s="5"/>
      <c r="L34" s="45">
        <v>45554</v>
      </c>
      <c r="M34" s="10"/>
      <c r="N34" s="5">
        <v>5000000</v>
      </c>
      <c r="O34" s="10" t="s">
        <v>718</v>
      </c>
    </row>
    <row r="35" spans="1:15" ht="16.5" x14ac:dyDescent="0.3">
      <c r="A35" s="370"/>
      <c r="B35" s="3"/>
      <c r="C35" s="248"/>
      <c r="D35" s="6"/>
      <c r="E35" s="4"/>
      <c r="F35" s="10"/>
      <c r="G35" s="5"/>
      <c r="H35" s="4"/>
      <c r="I35" s="5"/>
      <c r="J35" s="10"/>
      <c r="K35" s="5"/>
      <c r="L35" s="45">
        <v>45554</v>
      </c>
      <c r="M35" s="10"/>
      <c r="N35" s="5">
        <v>100000000</v>
      </c>
      <c r="O35" s="10" t="s">
        <v>668</v>
      </c>
    </row>
    <row r="36" spans="1:15" ht="16.5" x14ac:dyDescent="0.3">
      <c r="A36" s="370"/>
      <c r="B36" s="3"/>
      <c r="C36" s="248"/>
      <c r="D36" s="6"/>
      <c r="E36" s="4"/>
      <c r="F36" s="10"/>
      <c r="G36" s="5"/>
      <c r="H36" s="4"/>
      <c r="I36" s="5"/>
      <c r="J36" s="10"/>
      <c r="K36" s="5"/>
      <c r="L36" s="45">
        <v>45554</v>
      </c>
      <c r="M36" s="10"/>
      <c r="N36" s="5">
        <v>5000000</v>
      </c>
      <c r="O36" s="10" t="s">
        <v>668</v>
      </c>
    </row>
    <row r="37" spans="1:15" ht="16.5" x14ac:dyDescent="0.3">
      <c r="A37" s="370"/>
      <c r="B37" s="3"/>
      <c r="C37" s="248"/>
      <c r="D37" s="6"/>
      <c r="E37" s="4"/>
      <c r="F37" s="10"/>
      <c r="G37" s="5"/>
      <c r="H37" s="4"/>
      <c r="I37" s="5"/>
      <c r="J37" s="10"/>
      <c r="K37" s="5"/>
      <c r="L37" s="45">
        <v>45554</v>
      </c>
      <c r="M37" s="10"/>
      <c r="N37" s="5">
        <v>5000000</v>
      </c>
      <c r="O37" s="10" t="s">
        <v>58</v>
      </c>
    </row>
    <row r="38" spans="1:15" ht="16.5" x14ac:dyDescent="0.3">
      <c r="A38" s="370"/>
      <c r="B38" s="3"/>
      <c r="C38" s="248"/>
      <c r="D38" s="6"/>
      <c r="E38" s="4"/>
      <c r="F38" s="10"/>
      <c r="G38" s="5"/>
      <c r="H38" s="4"/>
      <c r="I38" s="5"/>
      <c r="J38" s="10"/>
      <c r="K38" s="5"/>
      <c r="L38" s="45">
        <v>45554</v>
      </c>
      <c r="M38" s="10"/>
      <c r="N38" s="5">
        <v>22000000</v>
      </c>
      <c r="O38" s="10" t="s">
        <v>717</v>
      </c>
    </row>
    <row r="39" spans="1:15" ht="16.5" x14ac:dyDescent="0.3">
      <c r="A39" s="374"/>
      <c r="B39" s="3"/>
      <c r="C39" s="248"/>
      <c r="D39" s="6"/>
      <c r="E39" s="4"/>
      <c r="F39" s="10"/>
      <c r="G39" s="5"/>
      <c r="H39" s="4"/>
      <c r="I39" s="5"/>
      <c r="J39" s="10"/>
      <c r="K39" s="5"/>
      <c r="L39" s="45">
        <v>45561</v>
      </c>
      <c r="M39" s="10"/>
      <c r="N39" s="5">
        <v>20658300</v>
      </c>
      <c r="O39" s="10" t="s">
        <v>668</v>
      </c>
    </row>
    <row r="41" spans="1:15" x14ac:dyDescent="0.25">
      <c r="K41" s="492" t="s">
        <v>55</v>
      </c>
      <c r="L41" s="398">
        <f>SUM(I3:I31)</f>
        <v>890549800</v>
      </c>
      <c r="M41" s="398"/>
      <c r="N41" s="398"/>
    </row>
    <row r="42" spans="1:15" x14ac:dyDescent="0.25">
      <c r="K42" s="492"/>
      <c r="L42" s="398"/>
      <c r="M42" s="398"/>
      <c r="N42" s="398"/>
    </row>
    <row r="44" spans="1:15" x14ac:dyDescent="0.25">
      <c r="K44" s="492" t="s">
        <v>66</v>
      </c>
      <c r="L44" s="398">
        <f>SUM(J3:J32)</f>
        <v>890549800</v>
      </c>
      <c r="M44" s="398"/>
      <c r="N44" s="398">
        <f>N5+N6</f>
        <v>45000000</v>
      </c>
    </row>
    <row r="45" spans="1:15" x14ac:dyDescent="0.25">
      <c r="K45" s="492"/>
      <c r="L45" s="398"/>
      <c r="M45" s="398"/>
      <c r="N45" s="398"/>
    </row>
    <row r="47" spans="1:15" x14ac:dyDescent="0.25">
      <c r="K47" s="492" t="s">
        <v>71</v>
      </c>
      <c r="L47" s="398">
        <f>L41-L44</f>
        <v>0</v>
      </c>
      <c r="M47" s="398"/>
      <c r="N47" s="398">
        <f>L41-N44</f>
        <v>845549800</v>
      </c>
    </row>
    <row r="48" spans="1:15" x14ac:dyDescent="0.25">
      <c r="K48" s="492"/>
      <c r="L48" s="398"/>
      <c r="M48" s="398"/>
      <c r="N48" s="398"/>
    </row>
  </sheetData>
  <mergeCells count="21">
    <mergeCell ref="K47:K48"/>
    <mergeCell ref="L47:N48"/>
    <mergeCell ref="M1:M2"/>
    <mergeCell ref="N1:N2"/>
    <mergeCell ref="O1:O2"/>
    <mergeCell ref="K41:K42"/>
    <mergeCell ref="L41:N42"/>
    <mergeCell ref="K44:K45"/>
    <mergeCell ref="L44:N45"/>
    <mergeCell ref="L1:L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scale="50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C1" workbookViewId="0">
      <selection activeCell="D11" sqref="D11"/>
    </sheetView>
  </sheetViews>
  <sheetFormatPr baseColWidth="10" defaultRowHeight="15" x14ac:dyDescent="0.25"/>
  <cols>
    <col min="2" max="2" width="29.7109375" bestFit="1" customWidth="1"/>
    <col min="3" max="3" width="13.5703125" bestFit="1" customWidth="1"/>
    <col min="4" max="4" width="9.28515625" bestFit="1" customWidth="1"/>
    <col min="5" max="5" width="11" bestFit="1" customWidth="1"/>
    <col min="6" max="6" width="13" bestFit="1" customWidth="1"/>
    <col min="7" max="7" width="8" bestFit="1" customWidth="1"/>
    <col min="8" max="8" width="20.5703125" bestFit="1" customWidth="1"/>
    <col min="9" max="9" width="18.85546875" bestFit="1" customWidth="1"/>
    <col min="10" max="10" width="13.85546875" bestFit="1" customWidth="1"/>
    <col min="11" max="11" width="19" bestFit="1" customWidth="1"/>
    <col min="12" max="12" width="15.5703125" bestFit="1" customWidth="1"/>
    <col min="13" max="13" width="8.28515625" bestFit="1" customWidth="1"/>
    <col min="14" max="14" width="14.85546875" bestFit="1" customWidth="1"/>
    <col min="15" max="15" width="21.42578125" bestFit="1" customWidth="1"/>
  </cols>
  <sheetData>
    <row r="1" spans="1:15" x14ac:dyDescent="0.25">
      <c r="A1" s="493" t="s">
        <v>329</v>
      </c>
      <c r="B1" s="395" t="s">
        <v>0</v>
      </c>
      <c r="C1" s="395" t="s">
        <v>9</v>
      </c>
      <c r="D1" s="395" t="s">
        <v>1</v>
      </c>
      <c r="E1" s="395" t="s">
        <v>2</v>
      </c>
      <c r="F1" s="395" t="s">
        <v>3</v>
      </c>
      <c r="G1" s="395" t="s">
        <v>5</v>
      </c>
      <c r="H1" s="395" t="s">
        <v>4</v>
      </c>
      <c r="I1" s="395" t="s">
        <v>6</v>
      </c>
      <c r="J1" s="395" t="s">
        <v>7</v>
      </c>
      <c r="K1" s="395" t="s">
        <v>71</v>
      </c>
      <c r="L1" s="395" t="s">
        <v>9</v>
      </c>
      <c r="M1" s="395" t="s">
        <v>33</v>
      </c>
      <c r="N1" s="395" t="s">
        <v>105</v>
      </c>
      <c r="O1" s="493" t="s">
        <v>422</v>
      </c>
    </row>
    <row r="2" spans="1:15" x14ac:dyDescent="0.25">
      <c r="A2" s="493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493"/>
    </row>
    <row r="3" spans="1:15" ht="16.5" x14ac:dyDescent="0.3">
      <c r="A3" s="374">
        <v>1</v>
      </c>
      <c r="B3" s="3" t="s">
        <v>727</v>
      </c>
      <c r="C3" s="248">
        <v>45551</v>
      </c>
      <c r="D3" s="6" t="s">
        <v>25</v>
      </c>
      <c r="E3" s="4">
        <v>45000</v>
      </c>
      <c r="F3" s="4"/>
      <c r="G3" s="5">
        <v>665</v>
      </c>
      <c r="H3" s="4">
        <f t="shared" ref="H3:H11" si="0">E3-F3</f>
        <v>45000</v>
      </c>
      <c r="I3" s="5">
        <f t="shared" ref="I3:I11" si="1">G3*H3</f>
        <v>29925000</v>
      </c>
      <c r="J3" s="5">
        <v>22341700</v>
      </c>
      <c r="K3" s="5">
        <f t="shared" ref="K3:K11" si="2">I3-J3</f>
        <v>7583300</v>
      </c>
      <c r="L3" s="67">
        <v>45561</v>
      </c>
      <c r="M3" s="52"/>
      <c r="N3" s="5">
        <v>22341700</v>
      </c>
      <c r="O3" s="10" t="s">
        <v>668</v>
      </c>
    </row>
    <row r="4" spans="1:15" ht="16.5" x14ac:dyDescent="0.3">
      <c r="A4" s="374">
        <f>A3+1</f>
        <v>2</v>
      </c>
      <c r="B4" s="3" t="s">
        <v>728</v>
      </c>
      <c r="C4" s="248">
        <v>45551</v>
      </c>
      <c r="D4" s="6" t="s">
        <v>25</v>
      </c>
      <c r="E4" s="4">
        <v>45000</v>
      </c>
      <c r="F4" s="4"/>
      <c r="G4" s="5">
        <v>665</v>
      </c>
      <c r="H4" s="4">
        <f t="shared" si="0"/>
        <v>45000</v>
      </c>
      <c r="I4" s="5">
        <f t="shared" si="1"/>
        <v>29925000</v>
      </c>
      <c r="J4" s="5"/>
      <c r="K4" s="5">
        <f t="shared" si="2"/>
        <v>29925000</v>
      </c>
      <c r="L4" s="67"/>
      <c r="M4" s="52"/>
      <c r="N4" s="5"/>
      <c r="O4" s="10"/>
    </row>
    <row r="5" spans="1:15" ht="16.5" x14ac:dyDescent="0.3">
      <c r="A5" s="374">
        <f t="shared" ref="A5:A11" si="3">A4+1</f>
        <v>3</v>
      </c>
      <c r="B5" s="3" t="s">
        <v>729</v>
      </c>
      <c r="C5" s="248">
        <v>45551</v>
      </c>
      <c r="D5" s="6" t="s">
        <v>25</v>
      </c>
      <c r="E5" s="4">
        <v>45000</v>
      </c>
      <c r="F5" s="4"/>
      <c r="G5" s="5">
        <v>665</v>
      </c>
      <c r="H5" s="4">
        <f t="shared" si="0"/>
        <v>45000</v>
      </c>
      <c r="I5" s="5">
        <f t="shared" si="1"/>
        <v>29925000</v>
      </c>
      <c r="J5" s="5"/>
      <c r="K5" s="5">
        <f t="shared" si="2"/>
        <v>29925000</v>
      </c>
      <c r="L5" s="67"/>
      <c r="M5" s="52"/>
      <c r="N5" s="5"/>
      <c r="O5" s="10"/>
    </row>
    <row r="6" spans="1:15" ht="16.5" x14ac:dyDescent="0.3">
      <c r="A6" s="374">
        <f t="shared" si="3"/>
        <v>4</v>
      </c>
      <c r="B6" s="3" t="s">
        <v>730</v>
      </c>
      <c r="C6" s="248">
        <v>45551</v>
      </c>
      <c r="D6" s="6" t="s">
        <v>25</v>
      </c>
      <c r="E6" s="4">
        <v>45000</v>
      </c>
      <c r="F6" s="4"/>
      <c r="G6" s="5">
        <v>665</v>
      </c>
      <c r="H6" s="4">
        <f t="shared" si="0"/>
        <v>45000</v>
      </c>
      <c r="I6" s="5">
        <f t="shared" si="1"/>
        <v>29925000</v>
      </c>
      <c r="J6" s="5"/>
      <c r="K6" s="5">
        <f t="shared" si="2"/>
        <v>29925000</v>
      </c>
      <c r="L6" s="67"/>
      <c r="M6" s="52"/>
      <c r="N6" s="5"/>
      <c r="O6" s="10"/>
    </row>
    <row r="7" spans="1:15" ht="16.5" x14ac:dyDescent="0.3">
      <c r="A7" s="374">
        <f t="shared" si="3"/>
        <v>5</v>
      </c>
      <c r="B7" s="3" t="s">
        <v>731</v>
      </c>
      <c r="C7" s="248">
        <v>45551</v>
      </c>
      <c r="D7" s="6" t="s">
        <v>25</v>
      </c>
      <c r="E7" s="4">
        <v>45000</v>
      </c>
      <c r="F7" s="374"/>
      <c r="G7" s="5">
        <v>665</v>
      </c>
      <c r="H7" s="4">
        <f t="shared" si="0"/>
        <v>45000</v>
      </c>
      <c r="I7" s="5">
        <f t="shared" si="1"/>
        <v>29925000</v>
      </c>
      <c r="J7" s="5"/>
      <c r="K7" s="5">
        <f t="shared" si="2"/>
        <v>29925000</v>
      </c>
      <c r="L7" s="45"/>
      <c r="M7" s="52"/>
      <c r="N7" s="5"/>
      <c r="O7" s="10"/>
    </row>
    <row r="8" spans="1:15" ht="16.5" x14ac:dyDescent="0.3">
      <c r="A8" s="374">
        <f t="shared" si="3"/>
        <v>6</v>
      </c>
      <c r="B8" s="3" t="s">
        <v>732</v>
      </c>
      <c r="C8" s="248">
        <v>45551</v>
      </c>
      <c r="D8" s="6" t="s">
        <v>25</v>
      </c>
      <c r="E8" s="4">
        <v>55000</v>
      </c>
      <c r="F8" s="374"/>
      <c r="G8" s="5">
        <v>665</v>
      </c>
      <c r="H8" s="4">
        <f t="shared" si="0"/>
        <v>55000</v>
      </c>
      <c r="I8" s="5">
        <f t="shared" si="1"/>
        <v>36575000</v>
      </c>
      <c r="J8" s="5"/>
      <c r="K8" s="5">
        <f t="shared" si="2"/>
        <v>36575000</v>
      </c>
      <c r="L8" s="45"/>
      <c r="M8" s="52"/>
      <c r="N8" s="5"/>
      <c r="O8" s="10"/>
    </row>
    <row r="9" spans="1:15" ht="16.5" x14ac:dyDescent="0.3">
      <c r="A9" s="374">
        <f t="shared" si="3"/>
        <v>7</v>
      </c>
      <c r="B9" s="3" t="s">
        <v>435</v>
      </c>
      <c r="C9" s="248">
        <v>45551</v>
      </c>
      <c r="D9" s="6" t="s">
        <v>25</v>
      </c>
      <c r="E9" s="4">
        <v>55000</v>
      </c>
      <c r="F9" s="374"/>
      <c r="G9" s="5">
        <v>665</v>
      </c>
      <c r="H9" s="4">
        <f t="shared" si="0"/>
        <v>55000</v>
      </c>
      <c r="I9" s="5">
        <f t="shared" si="1"/>
        <v>36575000</v>
      </c>
      <c r="J9" s="5"/>
      <c r="K9" s="5">
        <f t="shared" si="2"/>
        <v>36575000</v>
      </c>
      <c r="L9" s="45"/>
      <c r="M9" s="52"/>
      <c r="N9" s="5"/>
      <c r="O9" s="10"/>
    </row>
    <row r="10" spans="1:15" ht="16.5" x14ac:dyDescent="0.3">
      <c r="A10" s="374">
        <f t="shared" si="3"/>
        <v>8</v>
      </c>
      <c r="B10" s="3" t="s">
        <v>733</v>
      </c>
      <c r="C10" s="248">
        <v>45551</v>
      </c>
      <c r="D10" s="6" t="s">
        <v>25</v>
      </c>
      <c r="E10" s="4">
        <v>45000</v>
      </c>
      <c r="F10" s="374"/>
      <c r="G10" s="5">
        <v>665</v>
      </c>
      <c r="H10" s="4">
        <f t="shared" si="0"/>
        <v>45000</v>
      </c>
      <c r="I10" s="5">
        <f t="shared" si="1"/>
        <v>29925000</v>
      </c>
      <c r="J10" s="5"/>
      <c r="K10" s="5">
        <f t="shared" si="2"/>
        <v>29925000</v>
      </c>
      <c r="L10" s="374"/>
      <c r="M10" s="52"/>
      <c r="N10" s="5"/>
      <c r="O10" s="10"/>
    </row>
    <row r="11" spans="1:15" ht="16.5" x14ac:dyDescent="0.3">
      <c r="A11" s="374">
        <f t="shared" si="3"/>
        <v>9</v>
      </c>
      <c r="B11" s="3" t="s">
        <v>734</v>
      </c>
      <c r="C11" s="248">
        <v>45551</v>
      </c>
      <c r="D11" s="6" t="s">
        <v>25</v>
      </c>
      <c r="E11" s="4">
        <v>45000</v>
      </c>
      <c r="F11" s="374"/>
      <c r="G11" s="5">
        <v>665</v>
      </c>
      <c r="H11" s="4">
        <f t="shared" si="0"/>
        <v>45000</v>
      </c>
      <c r="I11" s="5">
        <f t="shared" si="1"/>
        <v>29925000</v>
      </c>
      <c r="J11" s="5"/>
      <c r="K11" s="5">
        <f t="shared" si="2"/>
        <v>29925000</v>
      </c>
      <c r="L11" s="374"/>
      <c r="M11" s="52"/>
      <c r="N11" s="5"/>
      <c r="O11" s="10"/>
    </row>
    <row r="13" spans="1:15" x14ac:dyDescent="0.25">
      <c r="K13" s="492" t="s">
        <v>55</v>
      </c>
      <c r="L13" s="398">
        <f>SUM(I3:I11)</f>
        <v>282625000</v>
      </c>
      <c r="M13" s="398"/>
      <c r="N13" s="398"/>
    </row>
    <row r="14" spans="1:15" x14ac:dyDescent="0.25">
      <c r="K14" s="492"/>
      <c r="L14" s="398"/>
      <c r="M14" s="398"/>
      <c r="N14" s="398"/>
    </row>
    <row r="16" spans="1:15" ht="15" customHeight="1" x14ac:dyDescent="0.25">
      <c r="K16" s="492" t="s">
        <v>66</v>
      </c>
      <c r="L16" s="398">
        <f>SUM(J3:J11)</f>
        <v>22341700</v>
      </c>
      <c r="M16" s="398"/>
      <c r="N16" s="398">
        <f>N5+N6</f>
        <v>0</v>
      </c>
    </row>
    <row r="17" spans="11:14" ht="15" customHeight="1" x14ac:dyDescent="0.25">
      <c r="K17" s="492"/>
      <c r="L17" s="398"/>
      <c r="M17" s="398"/>
      <c r="N17" s="398"/>
    </row>
    <row r="19" spans="11:14" ht="15" customHeight="1" x14ac:dyDescent="0.25">
      <c r="K19" s="492" t="s">
        <v>783</v>
      </c>
      <c r="L19" s="398">
        <f>SUM(H3:H11)*45</f>
        <v>19125000</v>
      </c>
      <c r="M19" s="398"/>
      <c r="N19" s="398"/>
    </row>
    <row r="20" spans="11:14" ht="15" customHeight="1" x14ac:dyDescent="0.25">
      <c r="K20" s="492"/>
      <c r="L20" s="398"/>
      <c r="M20" s="398"/>
      <c r="N20" s="398"/>
    </row>
    <row r="22" spans="11:14" x14ac:dyDescent="0.25">
      <c r="K22" s="492" t="s">
        <v>71</v>
      </c>
      <c r="L22" s="398">
        <f>L13-L16-L19</f>
        <v>241158300</v>
      </c>
      <c r="M22" s="398"/>
      <c r="N22" s="398">
        <f>L13-N16</f>
        <v>282625000</v>
      </c>
    </row>
    <row r="23" spans="11:14" x14ac:dyDescent="0.25">
      <c r="K23" s="492"/>
      <c r="L23" s="398"/>
      <c r="M23" s="398"/>
      <c r="N23" s="398"/>
    </row>
  </sheetData>
  <mergeCells count="23">
    <mergeCell ref="K22:K23"/>
    <mergeCell ref="L22:N23"/>
    <mergeCell ref="K19:K20"/>
    <mergeCell ref="L19:N20"/>
    <mergeCell ref="M1:M2"/>
    <mergeCell ref="N1:N2"/>
    <mergeCell ref="O1:O2"/>
    <mergeCell ref="K13:K14"/>
    <mergeCell ref="L13:N14"/>
    <mergeCell ref="K16:K17"/>
    <mergeCell ref="L16:N17"/>
    <mergeCell ref="L1:L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scale="5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22"/>
  <sheetViews>
    <sheetView topLeftCell="A4" workbookViewId="0">
      <selection activeCell="G23" sqref="G23"/>
    </sheetView>
  </sheetViews>
  <sheetFormatPr baseColWidth="10" defaultRowHeight="15" x14ac:dyDescent="0.25"/>
  <sheetData>
    <row r="2" spans="4:10" x14ac:dyDescent="0.25">
      <c r="D2" s="564" t="s">
        <v>407</v>
      </c>
      <c r="E2" s="564"/>
      <c r="F2" s="564"/>
      <c r="G2" s="564"/>
      <c r="H2" s="564"/>
      <c r="I2" s="564"/>
      <c r="J2" s="564"/>
    </row>
    <row r="3" spans="4:10" x14ac:dyDescent="0.25">
      <c r="D3" s="564"/>
      <c r="E3" s="564"/>
      <c r="F3" s="564"/>
      <c r="G3" s="564"/>
      <c r="H3" s="564"/>
      <c r="I3" s="564"/>
      <c r="J3" s="564"/>
    </row>
    <row r="5" spans="4:10" ht="15.75" customHeight="1" x14ac:dyDescent="0.25">
      <c r="D5" s="523" t="s">
        <v>329</v>
      </c>
      <c r="E5" s="469" t="s">
        <v>9</v>
      </c>
      <c r="F5" s="490"/>
      <c r="G5" s="469" t="s">
        <v>107</v>
      </c>
      <c r="H5" s="490"/>
      <c r="I5" s="469" t="s">
        <v>67</v>
      </c>
      <c r="J5" s="490"/>
    </row>
    <row r="6" spans="4:10" ht="15.75" customHeight="1" x14ac:dyDescent="0.25">
      <c r="D6" s="524"/>
      <c r="E6" s="470"/>
      <c r="F6" s="491"/>
      <c r="G6" s="470"/>
      <c r="H6" s="491"/>
      <c r="I6" s="470"/>
      <c r="J6" s="491"/>
    </row>
    <row r="7" spans="4:10" x14ac:dyDescent="0.25">
      <c r="D7" s="228">
        <v>1</v>
      </c>
      <c r="E7" s="405" t="s">
        <v>381</v>
      </c>
      <c r="F7" s="406"/>
      <c r="G7" s="407">
        <v>62185000</v>
      </c>
      <c r="H7" s="408"/>
      <c r="I7" s="405" t="s">
        <v>409</v>
      </c>
      <c r="J7" s="406"/>
    </row>
    <row r="8" spans="4:10" x14ac:dyDescent="0.25">
      <c r="D8" s="228">
        <f>D7+1</f>
        <v>2</v>
      </c>
      <c r="E8" s="405" t="s">
        <v>381</v>
      </c>
      <c r="F8" s="406"/>
      <c r="G8" s="407">
        <v>675000</v>
      </c>
      <c r="H8" s="408"/>
      <c r="I8" s="405" t="s">
        <v>79</v>
      </c>
      <c r="J8" s="406"/>
    </row>
    <row r="9" spans="4:10" x14ac:dyDescent="0.25">
      <c r="D9" s="228">
        <f t="shared" ref="D9:D22" si="0">D8+1</f>
        <v>3</v>
      </c>
      <c r="E9" s="405" t="s">
        <v>390</v>
      </c>
      <c r="F9" s="406"/>
      <c r="G9" s="407">
        <v>61500000</v>
      </c>
      <c r="H9" s="408"/>
      <c r="I9" s="405" t="s">
        <v>409</v>
      </c>
      <c r="J9" s="406"/>
    </row>
    <row r="10" spans="4:10" x14ac:dyDescent="0.25">
      <c r="D10" s="228">
        <f t="shared" si="0"/>
        <v>4</v>
      </c>
      <c r="E10" s="405" t="s">
        <v>390</v>
      </c>
      <c r="F10" s="406"/>
      <c r="G10" s="407">
        <v>1000000</v>
      </c>
      <c r="H10" s="408"/>
      <c r="I10" s="405" t="s">
        <v>408</v>
      </c>
      <c r="J10" s="406"/>
    </row>
    <row r="11" spans="4:10" x14ac:dyDescent="0.25">
      <c r="D11" s="228">
        <f t="shared" si="0"/>
        <v>5</v>
      </c>
      <c r="E11" s="405" t="s">
        <v>396</v>
      </c>
      <c r="F11" s="406"/>
      <c r="G11" s="407">
        <v>53000000</v>
      </c>
      <c r="H11" s="408"/>
      <c r="I11" s="405" t="s">
        <v>409</v>
      </c>
      <c r="J11" s="406"/>
    </row>
    <row r="12" spans="4:10" x14ac:dyDescent="0.25">
      <c r="D12" s="228">
        <f t="shared" si="0"/>
        <v>6</v>
      </c>
      <c r="E12" s="405" t="s">
        <v>398</v>
      </c>
      <c r="F12" s="406"/>
      <c r="G12" s="407">
        <v>32000000</v>
      </c>
      <c r="H12" s="408"/>
      <c r="I12" s="405"/>
      <c r="J12" s="406"/>
    </row>
    <row r="13" spans="4:10" x14ac:dyDescent="0.25">
      <c r="D13" s="228">
        <f t="shared" si="0"/>
        <v>7</v>
      </c>
      <c r="E13" s="405" t="s">
        <v>405</v>
      </c>
      <c r="F13" s="406"/>
      <c r="G13" s="407">
        <v>63160000</v>
      </c>
      <c r="H13" s="408"/>
      <c r="I13" s="405" t="s">
        <v>410</v>
      </c>
      <c r="J13" s="406"/>
    </row>
    <row r="14" spans="4:10" x14ac:dyDescent="0.25">
      <c r="D14" s="228">
        <f t="shared" si="0"/>
        <v>8</v>
      </c>
      <c r="E14" s="405" t="s">
        <v>405</v>
      </c>
      <c r="F14" s="406"/>
      <c r="G14" s="407">
        <v>1679000</v>
      </c>
      <c r="H14" s="408"/>
      <c r="I14" s="405" t="s">
        <v>79</v>
      </c>
      <c r="J14" s="406"/>
    </row>
    <row r="15" spans="4:10" x14ac:dyDescent="0.25">
      <c r="D15" s="228">
        <f t="shared" si="0"/>
        <v>9</v>
      </c>
      <c r="E15" s="405" t="s">
        <v>406</v>
      </c>
      <c r="F15" s="406"/>
      <c r="G15" s="407">
        <v>5000000</v>
      </c>
      <c r="H15" s="408"/>
      <c r="I15" s="405"/>
      <c r="J15" s="406"/>
    </row>
    <row r="16" spans="4:10" x14ac:dyDescent="0.25">
      <c r="D16" s="228">
        <f t="shared" si="0"/>
        <v>10</v>
      </c>
      <c r="E16" s="405" t="s">
        <v>418</v>
      </c>
      <c r="F16" s="406"/>
      <c r="G16" s="407">
        <v>310000</v>
      </c>
      <c r="H16" s="408"/>
      <c r="I16" s="405"/>
      <c r="J16" s="406"/>
    </row>
    <row r="17" spans="4:10" x14ac:dyDescent="0.25">
      <c r="D17" s="228">
        <f t="shared" si="0"/>
        <v>11</v>
      </c>
      <c r="E17" s="405" t="s">
        <v>419</v>
      </c>
      <c r="F17" s="406"/>
      <c r="G17" s="407">
        <v>41300000</v>
      </c>
      <c r="H17" s="408"/>
      <c r="I17" s="405"/>
      <c r="J17" s="406"/>
    </row>
    <row r="18" spans="4:10" x14ac:dyDescent="0.25">
      <c r="D18" s="228">
        <f t="shared" si="0"/>
        <v>12</v>
      </c>
      <c r="E18" s="405" t="s">
        <v>420</v>
      </c>
      <c r="F18" s="406"/>
      <c r="G18" s="407">
        <v>75020000</v>
      </c>
      <c r="H18" s="408"/>
      <c r="I18" s="405"/>
      <c r="J18" s="406"/>
    </row>
    <row r="19" spans="4:10" x14ac:dyDescent="0.25">
      <c r="D19" s="228">
        <f t="shared" si="0"/>
        <v>13</v>
      </c>
      <c r="E19" s="405"/>
      <c r="F19" s="406"/>
      <c r="G19" s="405"/>
      <c r="H19" s="406"/>
      <c r="I19" s="405"/>
      <c r="J19" s="406"/>
    </row>
    <row r="20" spans="4:10" x14ac:dyDescent="0.25">
      <c r="D20" s="228">
        <f t="shared" si="0"/>
        <v>14</v>
      </c>
      <c r="E20" s="405"/>
      <c r="F20" s="406"/>
      <c r="G20" s="405"/>
      <c r="H20" s="406"/>
      <c r="I20" s="405"/>
      <c r="J20" s="406"/>
    </row>
    <row r="21" spans="4:10" x14ac:dyDescent="0.25">
      <c r="D21" s="228">
        <f t="shared" si="0"/>
        <v>15</v>
      </c>
      <c r="E21" s="405"/>
      <c r="F21" s="406"/>
      <c r="G21" s="405"/>
      <c r="H21" s="406"/>
      <c r="I21" s="405"/>
      <c r="J21" s="406"/>
    </row>
    <row r="22" spans="4:10" ht="15.75" x14ac:dyDescent="0.25">
      <c r="D22" s="228">
        <f t="shared" si="0"/>
        <v>16</v>
      </c>
      <c r="E22" s="405"/>
      <c r="F22" s="406"/>
      <c r="G22" s="562">
        <f>SUM(G7:H21)</f>
        <v>396829000</v>
      </c>
      <c r="H22" s="563"/>
      <c r="I22" s="405"/>
      <c r="J22" s="406"/>
    </row>
  </sheetData>
  <mergeCells count="53">
    <mergeCell ref="E13:F13"/>
    <mergeCell ref="D2:J3"/>
    <mergeCell ref="D5:D6"/>
    <mergeCell ref="E5:F6"/>
    <mergeCell ref="G5:H6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G7:H7"/>
    <mergeCell ref="G8:H8"/>
    <mergeCell ref="G9:H9"/>
    <mergeCell ref="G10:H10"/>
    <mergeCell ref="G11:H11"/>
    <mergeCell ref="G12:H12"/>
    <mergeCell ref="G13:H13"/>
    <mergeCell ref="E14:F14"/>
    <mergeCell ref="E15:F15"/>
    <mergeCell ref="E16:F16"/>
    <mergeCell ref="E17:F17"/>
    <mergeCell ref="E18:F18"/>
    <mergeCell ref="E19:F19"/>
    <mergeCell ref="G20:H20"/>
    <mergeCell ref="G21:H21"/>
    <mergeCell ref="G22:H22"/>
    <mergeCell ref="I5:J6"/>
    <mergeCell ref="I7:J7"/>
    <mergeCell ref="I8:J8"/>
    <mergeCell ref="I9:J9"/>
    <mergeCell ref="I10:J10"/>
    <mergeCell ref="I11:J11"/>
    <mergeCell ref="I12:J12"/>
    <mergeCell ref="G14:H14"/>
    <mergeCell ref="G15:H15"/>
    <mergeCell ref="G16:H16"/>
    <mergeCell ref="G17:H17"/>
    <mergeCell ref="G18:H18"/>
    <mergeCell ref="G19:H19"/>
    <mergeCell ref="I19:J19"/>
    <mergeCell ref="I20:J20"/>
    <mergeCell ref="I21:J21"/>
    <mergeCell ref="I22:J22"/>
    <mergeCell ref="I13:J13"/>
    <mergeCell ref="I14:J14"/>
    <mergeCell ref="I15:J15"/>
    <mergeCell ref="I16:J16"/>
    <mergeCell ref="I17:J17"/>
    <mergeCell ref="I18:J18"/>
  </mergeCells>
  <pageMargins left="0.7" right="0.7" top="0.75" bottom="0.75" header="0.3" footer="0.3"/>
  <pageSetup scale="95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opLeftCell="A5" workbookViewId="0">
      <selection activeCell="A27" sqref="A27"/>
    </sheetView>
  </sheetViews>
  <sheetFormatPr baseColWidth="10" defaultRowHeight="15" x14ac:dyDescent="0.25"/>
  <cols>
    <col min="1" max="1" width="28.7109375" bestFit="1" customWidth="1"/>
    <col min="4" max="4" width="13" bestFit="1" customWidth="1"/>
    <col min="6" max="6" width="20.5703125" bestFit="1" customWidth="1"/>
    <col min="7" max="7" width="19" bestFit="1" customWidth="1"/>
    <col min="8" max="9" width="13.85546875" bestFit="1" customWidth="1"/>
    <col min="12" max="12" width="13.28515625" bestFit="1" customWidth="1"/>
  </cols>
  <sheetData>
    <row r="3" spans="1:12" x14ac:dyDescent="0.25">
      <c r="A3" s="395" t="s">
        <v>0</v>
      </c>
      <c r="B3" s="395" t="s">
        <v>1</v>
      </c>
      <c r="C3" s="395" t="s">
        <v>2</v>
      </c>
      <c r="D3" s="395" t="s">
        <v>3</v>
      </c>
      <c r="E3" s="395" t="s">
        <v>5</v>
      </c>
      <c r="F3" s="395" t="s">
        <v>4</v>
      </c>
      <c r="G3" s="395" t="s">
        <v>6</v>
      </c>
      <c r="H3" s="395" t="s">
        <v>7</v>
      </c>
      <c r="I3" s="395" t="s">
        <v>71</v>
      </c>
      <c r="J3" s="395" t="s">
        <v>9</v>
      </c>
      <c r="K3" s="395" t="s">
        <v>33</v>
      </c>
      <c r="L3" s="395" t="s">
        <v>105</v>
      </c>
    </row>
    <row r="4" spans="1:12" x14ac:dyDescent="0.25">
      <c r="A4" s="396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16.5" x14ac:dyDescent="0.3">
      <c r="A5" s="3" t="s">
        <v>208</v>
      </c>
      <c r="B5" s="12" t="s">
        <v>27</v>
      </c>
      <c r="C5" s="4">
        <v>55000</v>
      </c>
      <c r="D5" s="4"/>
      <c r="E5" s="5">
        <v>720</v>
      </c>
      <c r="F5" s="4">
        <f>C5-D5</f>
        <v>55000</v>
      </c>
      <c r="G5" s="5">
        <f>E5*F5</f>
        <v>39600000</v>
      </c>
      <c r="H5" s="5">
        <v>39600000</v>
      </c>
      <c r="I5" s="5">
        <f>G5-H5</f>
        <v>0</v>
      </c>
      <c r="J5" s="67">
        <v>45195</v>
      </c>
      <c r="K5" s="52" t="s">
        <v>32</v>
      </c>
      <c r="L5" s="15"/>
    </row>
    <row r="6" spans="1:12" ht="16.5" x14ac:dyDescent="0.3">
      <c r="A6" s="3" t="s">
        <v>209</v>
      </c>
      <c r="B6" s="12" t="s">
        <v>27</v>
      </c>
      <c r="C6" s="4">
        <v>55000</v>
      </c>
      <c r="D6" s="4"/>
      <c r="E6" s="5">
        <v>720</v>
      </c>
      <c r="F6" s="4">
        <f>C6-D6</f>
        <v>55000</v>
      </c>
      <c r="G6" s="5">
        <f>E6*F6</f>
        <v>39600000</v>
      </c>
      <c r="H6" s="5">
        <v>39600000</v>
      </c>
      <c r="I6" s="5">
        <f>G6-H6</f>
        <v>0</v>
      </c>
      <c r="J6" s="67">
        <v>45195</v>
      </c>
      <c r="K6" s="52" t="s">
        <v>32</v>
      </c>
      <c r="L6" s="15"/>
    </row>
    <row r="7" spans="1:12" ht="16.5" x14ac:dyDescent="0.3">
      <c r="A7" s="3" t="s">
        <v>207</v>
      </c>
      <c r="B7" s="12" t="s">
        <v>27</v>
      </c>
      <c r="C7" s="4">
        <v>55000</v>
      </c>
      <c r="D7" s="4"/>
      <c r="E7" s="5">
        <v>720</v>
      </c>
      <c r="F7" s="4">
        <f>C7-D7</f>
        <v>55000</v>
      </c>
      <c r="G7" s="5">
        <f>E7*F7</f>
        <v>39600000</v>
      </c>
      <c r="H7" s="5">
        <v>39600000</v>
      </c>
      <c r="I7" s="5">
        <f>G7-H7</f>
        <v>0</v>
      </c>
      <c r="J7" s="67">
        <v>45195</v>
      </c>
      <c r="K7" s="52" t="s">
        <v>32</v>
      </c>
      <c r="L7" s="10"/>
    </row>
    <row r="8" spans="1:12" ht="16.5" x14ac:dyDescent="0.3">
      <c r="A8" s="3"/>
      <c r="B8" s="6"/>
      <c r="C8" s="93"/>
      <c r="D8" s="93"/>
      <c r="E8" s="93"/>
      <c r="F8" s="94"/>
      <c r="G8" s="95"/>
      <c r="H8" s="95"/>
      <c r="I8" s="95"/>
      <c r="J8" s="8"/>
      <c r="K8" s="96"/>
      <c r="L8" s="96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90"/>
      <c r="K9" s="10"/>
      <c r="L9" s="10"/>
    </row>
    <row r="10" spans="1:12" ht="16.5" x14ac:dyDescent="0.3">
      <c r="A10" s="3"/>
      <c r="B10" s="12"/>
      <c r="C10" s="4"/>
      <c r="D10" s="4"/>
      <c r="E10" s="5"/>
      <c r="F10" s="4"/>
      <c r="G10" s="5"/>
      <c r="H10" s="5"/>
      <c r="I10" s="5"/>
      <c r="J10" s="90"/>
      <c r="K10" s="10"/>
      <c r="L10" s="10"/>
    </row>
    <row r="11" spans="1:12" ht="16.5" x14ac:dyDescent="0.3">
      <c r="A11" s="3"/>
      <c r="B11" s="12"/>
      <c r="C11" s="4"/>
      <c r="D11" s="4"/>
      <c r="E11" s="4"/>
      <c r="F11" s="4"/>
      <c r="G11" s="5"/>
      <c r="H11" s="5"/>
      <c r="I11" s="5"/>
      <c r="J11" s="90"/>
      <c r="K11" s="10"/>
      <c r="L11" s="10"/>
    </row>
    <row r="12" spans="1:12" ht="16.5" x14ac:dyDescent="0.3">
      <c r="A12" s="3"/>
      <c r="B12" s="6"/>
      <c r="C12" s="4"/>
      <c r="D12" s="4"/>
      <c r="E12" s="4"/>
      <c r="F12" s="5"/>
      <c r="G12" s="5"/>
      <c r="H12" s="5"/>
      <c r="I12" s="5"/>
      <c r="J12" s="90"/>
      <c r="K12" s="10"/>
      <c r="L12" s="10"/>
    </row>
    <row r="13" spans="1:12" ht="16.5" x14ac:dyDescent="0.3">
      <c r="A13" s="3"/>
      <c r="B13" s="6"/>
      <c r="C13" s="4"/>
      <c r="D13" s="4"/>
      <c r="E13" s="4"/>
      <c r="F13" s="5"/>
      <c r="G13" s="5"/>
      <c r="H13" s="5"/>
      <c r="I13" s="5"/>
      <c r="J13" s="90"/>
      <c r="K13" s="10"/>
      <c r="L13" s="10"/>
    </row>
    <row r="14" spans="1:12" ht="16.5" x14ac:dyDescent="0.3">
      <c r="A14" s="3"/>
      <c r="B14" s="7"/>
      <c r="C14" s="4"/>
      <c r="D14" s="4"/>
      <c r="E14" s="4"/>
      <c r="F14" s="5"/>
      <c r="G14" s="5"/>
      <c r="H14" s="5"/>
      <c r="I14" s="5"/>
      <c r="J14" s="90"/>
      <c r="K14" s="10"/>
      <c r="L14" s="10"/>
    </row>
    <row r="18" spans="7:10" x14ac:dyDescent="0.25">
      <c r="G18" s="492" t="s">
        <v>55</v>
      </c>
      <c r="H18" s="398">
        <f>G5+G6+G7+G9+G10</f>
        <v>118800000</v>
      </c>
      <c r="I18" s="398"/>
      <c r="J18" s="398"/>
    </row>
    <row r="19" spans="7:10" x14ac:dyDescent="0.25">
      <c r="G19" s="492"/>
      <c r="H19" s="398"/>
      <c r="I19" s="398"/>
      <c r="J19" s="398"/>
    </row>
    <row r="21" spans="7:10" x14ac:dyDescent="0.25">
      <c r="G21" s="492" t="s">
        <v>66</v>
      </c>
      <c r="H21" s="398">
        <f>H5+H6+H7+H8+H9+H10+H11</f>
        <v>118800000</v>
      </c>
      <c r="I21" s="398"/>
      <c r="J21" s="398">
        <f>J5+J6</f>
        <v>90390</v>
      </c>
    </row>
    <row r="22" spans="7:10" x14ac:dyDescent="0.25">
      <c r="G22" s="492"/>
      <c r="H22" s="398"/>
      <c r="I22" s="398"/>
      <c r="J22" s="398"/>
    </row>
    <row r="24" spans="7:10" x14ac:dyDescent="0.25">
      <c r="G24" s="492" t="s">
        <v>71</v>
      </c>
      <c r="H24" s="398">
        <f>H18-H21</f>
        <v>0</v>
      </c>
      <c r="I24" s="398"/>
      <c r="J24" s="398">
        <f>H18-J21</f>
        <v>118709610</v>
      </c>
    </row>
    <row r="25" spans="7:10" x14ac:dyDescent="0.25">
      <c r="G25" s="492"/>
      <c r="H25" s="398"/>
      <c r="I25" s="398"/>
      <c r="J25" s="398"/>
    </row>
  </sheetData>
  <mergeCells count="18">
    <mergeCell ref="G24:G25"/>
    <mergeCell ref="H24:J25"/>
    <mergeCell ref="G3:G4"/>
    <mergeCell ref="H3:H4"/>
    <mergeCell ref="I3:I4"/>
    <mergeCell ref="J3:J4"/>
    <mergeCell ref="G18:G19"/>
    <mergeCell ref="H18:J19"/>
    <mergeCell ref="G21:G22"/>
    <mergeCell ref="H21:J22"/>
    <mergeCell ref="K3:K4"/>
    <mergeCell ref="L3:L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scale="65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16" workbookViewId="0">
      <selection activeCell="H18" sqref="H18"/>
    </sheetView>
  </sheetViews>
  <sheetFormatPr baseColWidth="10" defaultRowHeight="15" x14ac:dyDescent="0.25"/>
  <cols>
    <col min="1" max="1" width="27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9" width="13.85546875" bestFit="1" customWidth="1"/>
    <col min="10" max="10" width="10.42578125" bestFit="1" customWidth="1"/>
    <col min="11" max="11" width="11.5703125" bestFit="1" customWidth="1"/>
    <col min="12" max="12" width="13.85546875" bestFit="1" customWidth="1"/>
    <col min="13" max="13" width="13.5703125" bestFit="1" customWidth="1"/>
  </cols>
  <sheetData>
    <row r="1" spans="1:13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  <c r="M1" s="395"/>
    </row>
    <row r="2" spans="1:13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3" ht="16.5" x14ac:dyDescent="0.3">
      <c r="A3" s="3" t="s">
        <v>115</v>
      </c>
      <c r="B3" s="6" t="s">
        <v>25</v>
      </c>
      <c r="C3" s="4">
        <v>45000</v>
      </c>
      <c r="D3" s="4">
        <v>100</v>
      </c>
      <c r="E3" s="5">
        <v>720</v>
      </c>
      <c r="F3" s="4">
        <f>C3-D3</f>
        <v>44900</v>
      </c>
      <c r="G3" s="5">
        <f t="shared" ref="G3:G8" si="0">F3*E3</f>
        <v>32328000</v>
      </c>
      <c r="H3" s="5">
        <v>32328000</v>
      </c>
      <c r="I3" s="5">
        <f t="shared" ref="I3:I8" si="1">G3-H3</f>
        <v>0</v>
      </c>
      <c r="J3" s="67">
        <v>45204</v>
      </c>
      <c r="K3" s="52" t="s">
        <v>32</v>
      </c>
      <c r="L3" s="15">
        <v>28000000</v>
      </c>
      <c r="M3" s="15">
        <v>42250000</v>
      </c>
    </row>
    <row r="4" spans="1:13" ht="16.5" x14ac:dyDescent="0.3">
      <c r="A4" s="3" t="s">
        <v>222</v>
      </c>
      <c r="B4" s="6" t="s">
        <v>25</v>
      </c>
      <c r="C4" s="4">
        <v>45000</v>
      </c>
      <c r="D4" s="4">
        <v>100</v>
      </c>
      <c r="E4" s="15">
        <v>720</v>
      </c>
      <c r="F4" s="4">
        <f>C4-D4</f>
        <v>44900</v>
      </c>
      <c r="G4" s="5">
        <f t="shared" si="0"/>
        <v>32328000</v>
      </c>
      <c r="H4" s="15">
        <v>32328000</v>
      </c>
      <c r="I4" s="5">
        <f t="shared" si="1"/>
        <v>0</v>
      </c>
      <c r="J4" s="11">
        <v>45210</v>
      </c>
      <c r="K4" s="52" t="s">
        <v>32</v>
      </c>
      <c r="L4" s="15">
        <v>4328000</v>
      </c>
      <c r="M4" s="15">
        <v>225000</v>
      </c>
    </row>
    <row r="5" spans="1:13" ht="16.5" x14ac:dyDescent="0.3">
      <c r="A5" s="3" t="s">
        <v>227</v>
      </c>
      <c r="B5" s="6" t="s">
        <v>25</v>
      </c>
      <c r="C5" s="4">
        <v>45000</v>
      </c>
      <c r="D5" s="4">
        <v>60</v>
      </c>
      <c r="E5" s="15">
        <v>720</v>
      </c>
      <c r="F5" s="4">
        <f t="shared" ref="F5:F17" si="2">C5-D5</f>
        <v>44940</v>
      </c>
      <c r="G5" s="5">
        <f t="shared" si="0"/>
        <v>32356800</v>
      </c>
      <c r="H5" s="5">
        <v>32356800</v>
      </c>
      <c r="I5" s="5">
        <f t="shared" si="1"/>
        <v>0</v>
      </c>
      <c r="J5" s="67">
        <v>45210</v>
      </c>
      <c r="K5" s="52" t="s">
        <v>32</v>
      </c>
      <c r="L5" s="15">
        <v>32328000</v>
      </c>
      <c r="M5" s="15">
        <v>36500000</v>
      </c>
    </row>
    <row r="6" spans="1:13" ht="16.5" x14ac:dyDescent="0.3">
      <c r="A6" s="3" t="s">
        <v>185</v>
      </c>
      <c r="B6" s="6" t="s">
        <v>25</v>
      </c>
      <c r="C6" s="4">
        <v>45000</v>
      </c>
      <c r="D6" s="4">
        <v>75</v>
      </c>
      <c r="E6" s="15">
        <v>720</v>
      </c>
      <c r="F6" s="4">
        <f t="shared" si="2"/>
        <v>44925</v>
      </c>
      <c r="G6" s="5">
        <f t="shared" si="0"/>
        <v>32346000</v>
      </c>
      <c r="H6" s="5">
        <v>32346000</v>
      </c>
      <c r="I6" s="5">
        <f t="shared" si="1"/>
        <v>0</v>
      </c>
      <c r="J6" s="67">
        <v>45222</v>
      </c>
      <c r="K6" s="52" t="s">
        <v>32</v>
      </c>
      <c r="L6" s="15">
        <v>40000000</v>
      </c>
      <c r="M6" s="15">
        <v>10000000</v>
      </c>
    </row>
    <row r="7" spans="1:13" ht="16.5" x14ac:dyDescent="0.3">
      <c r="A7" s="3" t="s">
        <v>239</v>
      </c>
      <c r="B7" s="6" t="s">
        <v>25</v>
      </c>
      <c r="C7" s="4">
        <v>45000</v>
      </c>
      <c r="D7" s="4">
        <v>200</v>
      </c>
      <c r="E7" s="15">
        <v>720</v>
      </c>
      <c r="F7" s="4">
        <f t="shared" si="2"/>
        <v>44800</v>
      </c>
      <c r="G7" s="5">
        <f t="shared" si="0"/>
        <v>32256000</v>
      </c>
      <c r="H7" s="5">
        <v>32256000</v>
      </c>
      <c r="I7" s="5">
        <f t="shared" si="1"/>
        <v>0</v>
      </c>
      <c r="J7" s="67">
        <v>45226</v>
      </c>
      <c r="K7" s="52" t="s">
        <v>32</v>
      </c>
      <c r="L7" s="15">
        <v>36000000</v>
      </c>
      <c r="M7" s="15">
        <v>40000000</v>
      </c>
    </row>
    <row r="8" spans="1:13" ht="16.5" x14ac:dyDescent="0.3">
      <c r="A8" s="3" t="s">
        <v>228</v>
      </c>
      <c r="B8" s="6" t="s">
        <v>25</v>
      </c>
      <c r="C8" s="4">
        <v>20000</v>
      </c>
      <c r="D8" s="4"/>
      <c r="E8" s="15">
        <v>720</v>
      </c>
      <c r="F8" s="4">
        <f t="shared" si="2"/>
        <v>20000</v>
      </c>
      <c r="G8" s="5">
        <f t="shared" si="0"/>
        <v>14400000</v>
      </c>
      <c r="H8" s="5">
        <v>14400000</v>
      </c>
      <c r="I8" s="5">
        <f t="shared" si="1"/>
        <v>0</v>
      </c>
      <c r="J8" s="67">
        <v>45229</v>
      </c>
      <c r="K8" s="52" t="s">
        <v>32</v>
      </c>
      <c r="L8" s="15">
        <v>10000000</v>
      </c>
      <c r="M8" s="15">
        <v>13500000</v>
      </c>
    </row>
    <row r="9" spans="1:13" ht="16.5" x14ac:dyDescent="0.3">
      <c r="A9" s="3" t="s">
        <v>139</v>
      </c>
      <c r="B9" s="6" t="s">
        <v>25</v>
      </c>
      <c r="C9" s="4">
        <v>45000</v>
      </c>
      <c r="D9" s="4">
        <v>100</v>
      </c>
      <c r="E9" s="15">
        <v>695</v>
      </c>
      <c r="F9" s="4">
        <f t="shared" si="2"/>
        <v>44900</v>
      </c>
      <c r="G9" s="5">
        <f t="shared" ref="G9:G17" si="3">F9*E9</f>
        <v>31205500</v>
      </c>
      <c r="H9" s="5">
        <v>31205500</v>
      </c>
      <c r="I9" s="5">
        <f t="shared" ref="I9:I17" si="4">G9-H9</f>
        <v>0</v>
      </c>
      <c r="J9" s="67">
        <v>45230</v>
      </c>
      <c r="K9" s="52" t="s">
        <v>32</v>
      </c>
      <c r="L9" s="15">
        <v>4950000</v>
      </c>
      <c r="M9" s="15">
        <v>10500000</v>
      </c>
    </row>
    <row r="10" spans="1:13" ht="16.5" x14ac:dyDescent="0.3">
      <c r="A10" s="3" t="s">
        <v>256</v>
      </c>
      <c r="B10" s="6" t="s">
        <v>25</v>
      </c>
      <c r="C10" s="4">
        <v>45000</v>
      </c>
      <c r="D10" s="4">
        <v>100</v>
      </c>
      <c r="E10" s="15">
        <v>690</v>
      </c>
      <c r="F10" s="4">
        <f t="shared" si="2"/>
        <v>44900</v>
      </c>
      <c r="G10" s="5">
        <f t="shared" si="3"/>
        <v>30981000</v>
      </c>
      <c r="H10" s="5">
        <v>30981000</v>
      </c>
      <c r="I10" s="5">
        <f t="shared" si="4"/>
        <v>0</v>
      </c>
      <c r="J10" s="139"/>
      <c r="K10" s="52" t="s">
        <v>32</v>
      </c>
      <c r="L10" s="15">
        <v>20408800</v>
      </c>
      <c r="M10" s="15">
        <v>8028000</v>
      </c>
    </row>
    <row r="11" spans="1:13" ht="16.5" x14ac:dyDescent="0.3">
      <c r="A11" s="3" t="s">
        <v>291</v>
      </c>
      <c r="B11" s="159" t="s">
        <v>27</v>
      </c>
      <c r="C11" s="4">
        <v>45000</v>
      </c>
      <c r="D11" s="4"/>
      <c r="E11" s="15">
        <v>710</v>
      </c>
      <c r="F11" s="4">
        <f t="shared" si="2"/>
        <v>45000</v>
      </c>
      <c r="G11" s="5">
        <f t="shared" si="3"/>
        <v>31950000</v>
      </c>
      <c r="H11" s="5">
        <v>31950000</v>
      </c>
      <c r="I11" s="5">
        <f t="shared" si="4"/>
        <v>0</v>
      </c>
      <c r="J11" s="11">
        <v>45252</v>
      </c>
      <c r="K11" s="52" t="s">
        <v>32</v>
      </c>
      <c r="L11" s="15">
        <v>36000000</v>
      </c>
      <c r="M11" s="15">
        <v>12205000</v>
      </c>
    </row>
    <row r="12" spans="1:13" ht="16.5" x14ac:dyDescent="0.3">
      <c r="A12" s="3" t="s">
        <v>292</v>
      </c>
      <c r="B12" s="159" t="s">
        <v>27</v>
      </c>
      <c r="C12" s="4">
        <v>55000</v>
      </c>
      <c r="D12" s="129">
        <v>205</v>
      </c>
      <c r="E12" s="15">
        <v>710</v>
      </c>
      <c r="F12" s="4">
        <f t="shared" si="2"/>
        <v>54795</v>
      </c>
      <c r="G12" s="5">
        <f t="shared" si="3"/>
        <v>38904450</v>
      </c>
      <c r="H12" s="5">
        <v>38904450</v>
      </c>
      <c r="I12" s="5">
        <f t="shared" si="4"/>
        <v>0</v>
      </c>
      <c r="J12" s="11">
        <v>45258</v>
      </c>
      <c r="K12" s="52" t="s">
        <v>32</v>
      </c>
      <c r="L12" s="15">
        <v>6200000</v>
      </c>
      <c r="M12" s="10"/>
    </row>
    <row r="13" spans="1:13" ht="16.5" x14ac:dyDescent="0.3">
      <c r="A13" s="3" t="s">
        <v>177</v>
      </c>
      <c r="B13" s="159" t="s">
        <v>27</v>
      </c>
      <c r="C13" s="4">
        <v>45000</v>
      </c>
      <c r="D13" s="129">
        <v>100</v>
      </c>
      <c r="E13" s="15">
        <v>710</v>
      </c>
      <c r="F13" s="4">
        <f t="shared" si="2"/>
        <v>44900</v>
      </c>
      <c r="G13" s="5">
        <f>(F13*E13)-M4</f>
        <v>31654000</v>
      </c>
      <c r="H13" s="5">
        <v>31654000</v>
      </c>
      <c r="I13" s="5">
        <f t="shared" si="4"/>
        <v>0</v>
      </c>
      <c r="J13" s="11">
        <v>45267</v>
      </c>
      <c r="K13" s="52" t="s">
        <v>32</v>
      </c>
      <c r="L13" s="15">
        <v>13271000</v>
      </c>
      <c r="M13" s="10"/>
    </row>
    <row r="14" spans="1:13" ht="16.5" x14ac:dyDescent="0.3">
      <c r="A14" s="3" t="s">
        <v>295</v>
      </c>
      <c r="B14" s="159" t="s">
        <v>27</v>
      </c>
      <c r="C14" s="4">
        <v>45000</v>
      </c>
      <c r="D14" s="129">
        <v>150</v>
      </c>
      <c r="E14" s="15">
        <v>710</v>
      </c>
      <c r="F14" s="4">
        <f t="shared" si="2"/>
        <v>44850</v>
      </c>
      <c r="G14" s="5">
        <f t="shared" si="3"/>
        <v>31843500</v>
      </c>
      <c r="H14" s="5">
        <v>31843500</v>
      </c>
      <c r="I14" s="5">
        <f t="shared" si="4"/>
        <v>0</v>
      </c>
      <c r="J14" s="11">
        <v>45267</v>
      </c>
      <c r="K14" s="52" t="s">
        <v>32</v>
      </c>
      <c r="L14" s="15">
        <v>6715500</v>
      </c>
      <c r="M14" s="10"/>
    </row>
    <row r="15" spans="1:13" ht="16.5" x14ac:dyDescent="0.3">
      <c r="A15" s="3" t="s">
        <v>78</v>
      </c>
      <c r="B15" s="6" t="s">
        <v>25</v>
      </c>
      <c r="C15" s="4">
        <v>45000</v>
      </c>
      <c r="D15" s="129">
        <v>100</v>
      </c>
      <c r="E15" s="15">
        <v>710</v>
      </c>
      <c r="F15" s="4">
        <f t="shared" si="2"/>
        <v>44900</v>
      </c>
      <c r="G15" s="5">
        <f t="shared" si="3"/>
        <v>31879000</v>
      </c>
      <c r="H15" s="5">
        <v>31879000</v>
      </c>
      <c r="I15" s="5">
        <f t="shared" si="4"/>
        <v>0</v>
      </c>
      <c r="J15" s="11">
        <v>45267</v>
      </c>
      <c r="K15" s="52" t="s">
        <v>32</v>
      </c>
      <c r="L15" s="15">
        <v>30000000</v>
      </c>
      <c r="M15" s="10"/>
    </row>
    <row r="16" spans="1:13" ht="16.5" x14ac:dyDescent="0.3">
      <c r="A16" s="3" t="s">
        <v>185</v>
      </c>
      <c r="B16" s="6" t="s">
        <v>25</v>
      </c>
      <c r="C16" s="4">
        <v>45000</v>
      </c>
      <c r="D16" s="129">
        <v>95</v>
      </c>
      <c r="E16" s="15">
        <v>710</v>
      </c>
      <c r="F16" s="4">
        <f t="shared" si="2"/>
        <v>44905</v>
      </c>
      <c r="G16" s="5">
        <f t="shared" si="3"/>
        <v>31882550</v>
      </c>
      <c r="H16" s="5">
        <v>31882550</v>
      </c>
      <c r="I16" s="5">
        <f t="shared" si="4"/>
        <v>0</v>
      </c>
      <c r="J16" s="11">
        <v>45275</v>
      </c>
      <c r="K16" s="52" t="s">
        <v>32</v>
      </c>
      <c r="L16" s="15">
        <v>1950000</v>
      </c>
      <c r="M16" s="10"/>
    </row>
    <row r="17" spans="1:13" ht="16.5" x14ac:dyDescent="0.3">
      <c r="A17" s="3" t="s">
        <v>299</v>
      </c>
      <c r="B17" s="6" t="s">
        <v>25</v>
      </c>
      <c r="C17" s="4">
        <v>45000</v>
      </c>
      <c r="D17" s="129">
        <v>100</v>
      </c>
      <c r="E17" s="15">
        <v>710</v>
      </c>
      <c r="F17" s="4">
        <f t="shared" si="2"/>
        <v>44900</v>
      </c>
      <c r="G17" s="5">
        <f t="shared" si="3"/>
        <v>31879000</v>
      </c>
      <c r="H17" s="5">
        <v>30471450</v>
      </c>
      <c r="I17" s="5">
        <f t="shared" si="4"/>
        <v>1407550</v>
      </c>
      <c r="J17" s="11"/>
      <c r="K17" s="73"/>
      <c r="L17" s="15">
        <v>17271000</v>
      </c>
      <c r="M17" s="10"/>
    </row>
    <row r="18" spans="1:13" ht="16.5" x14ac:dyDescent="0.3">
      <c r="A18" s="3"/>
      <c r="B18" s="6"/>
      <c r="C18" s="4"/>
      <c r="D18" s="129"/>
      <c r="E18" s="15"/>
      <c r="F18" s="4"/>
      <c r="G18" s="5"/>
      <c r="H18" s="5"/>
      <c r="I18" s="5"/>
      <c r="J18" s="10"/>
      <c r="K18" s="10"/>
      <c r="L18" s="15"/>
      <c r="M18" s="10"/>
    </row>
    <row r="19" spans="1:13" ht="16.5" x14ac:dyDescent="0.3">
      <c r="A19" s="3"/>
      <c r="B19" s="6"/>
      <c r="C19" s="4"/>
      <c r="D19" s="10"/>
      <c r="E19" s="15"/>
      <c r="F19" s="4"/>
      <c r="G19" s="5"/>
      <c r="H19" s="10"/>
      <c r="I19" s="5"/>
      <c r="J19" s="10"/>
      <c r="K19" s="10"/>
      <c r="L19" s="15"/>
      <c r="M19" s="14"/>
    </row>
    <row r="20" spans="1:13" ht="16.5" x14ac:dyDescent="0.3">
      <c r="A20" s="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5"/>
      <c r="M20" s="14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5"/>
    </row>
    <row r="22" spans="1:13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26"/>
    </row>
    <row r="23" spans="1:13" ht="15" customHeight="1" x14ac:dyDescent="0.25"/>
    <row r="24" spans="1:13" ht="15" customHeight="1" x14ac:dyDescent="0.25"/>
    <row r="25" spans="1:13" x14ac:dyDescent="0.25">
      <c r="G25" s="492" t="s">
        <v>55</v>
      </c>
      <c r="H25" s="398">
        <f>G3+G4+G5+G6+G7+G8+G9+G10+G11+G12+G13+G14+G15+G16+G17+G18+G19</f>
        <v>468193800</v>
      </c>
      <c r="I25" s="398"/>
      <c r="J25" s="398"/>
    </row>
    <row r="26" spans="1:13" ht="15" customHeight="1" x14ac:dyDescent="0.25">
      <c r="G26" s="492"/>
      <c r="H26" s="398"/>
      <c r="I26" s="398"/>
      <c r="J26" s="398"/>
    </row>
    <row r="27" spans="1:13" ht="15" customHeight="1" x14ac:dyDescent="0.25"/>
    <row r="28" spans="1:13" x14ac:dyDescent="0.25">
      <c r="G28" s="492" t="s">
        <v>66</v>
      </c>
      <c r="H28" s="398">
        <f>H3+H4+H5+H6+H7+H8+H9+H10+H11+H12+H13+H14+H15+H16+H17</f>
        <v>466786250</v>
      </c>
      <c r="I28" s="398"/>
      <c r="J28" s="398">
        <f>J3+J4</f>
        <v>90414</v>
      </c>
    </row>
    <row r="29" spans="1:13" ht="15" customHeight="1" x14ac:dyDescent="0.25">
      <c r="G29" s="492"/>
      <c r="H29" s="398"/>
      <c r="I29" s="398"/>
      <c r="J29" s="398"/>
    </row>
    <row r="30" spans="1:13" ht="15" customHeight="1" x14ac:dyDescent="0.25"/>
    <row r="31" spans="1:13" x14ac:dyDescent="0.25">
      <c r="G31" s="492" t="s">
        <v>71</v>
      </c>
      <c r="H31" s="398">
        <f>H25-H28</f>
        <v>1407550</v>
      </c>
      <c r="I31" s="398"/>
      <c r="J31" s="398">
        <f>H25-J28</f>
        <v>468103386</v>
      </c>
    </row>
    <row r="32" spans="1:13" x14ac:dyDescent="0.25">
      <c r="G32" s="492"/>
      <c r="H32" s="398"/>
      <c r="I32" s="398"/>
      <c r="J32" s="398"/>
    </row>
  </sheetData>
  <mergeCells count="19">
    <mergeCell ref="M1:M2"/>
    <mergeCell ref="K1:K2"/>
    <mergeCell ref="L1:L2"/>
    <mergeCell ref="A1:A2"/>
    <mergeCell ref="B1:B2"/>
    <mergeCell ref="C1:C2"/>
    <mergeCell ref="D1:D2"/>
    <mergeCell ref="E1:E2"/>
    <mergeCell ref="F1:F2"/>
    <mergeCell ref="G31:G32"/>
    <mergeCell ref="H31:J32"/>
    <mergeCell ref="G1:G2"/>
    <mergeCell ref="H1:H2"/>
    <mergeCell ref="I1:I2"/>
    <mergeCell ref="J1:J2"/>
    <mergeCell ref="G25:G26"/>
    <mergeCell ref="H25:J26"/>
    <mergeCell ref="G28:G29"/>
    <mergeCell ref="H28:J29"/>
  </mergeCells>
  <pageMargins left="0.7" right="0.7" top="0.75" bottom="0.75" header="0.3" footer="0.3"/>
  <pageSetup scale="65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5" workbookViewId="0">
      <selection activeCell="D27" sqref="D27"/>
    </sheetView>
  </sheetViews>
  <sheetFormatPr baseColWidth="10" defaultRowHeight="15" x14ac:dyDescent="0.25"/>
  <cols>
    <col min="1" max="1" width="14.28515625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9" width="13.85546875" bestFit="1" customWidth="1"/>
    <col min="10" max="10" width="10.42578125" bestFit="1" customWidth="1"/>
    <col min="11" max="11" width="8.28515625" bestFit="1" customWidth="1"/>
    <col min="12" max="12" width="13.8554687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224</v>
      </c>
      <c r="B3" s="12" t="s">
        <v>27</v>
      </c>
      <c r="C3" s="4">
        <v>45000</v>
      </c>
      <c r="D3" s="4">
        <v>100</v>
      </c>
      <c r="E3" s="5">
        <v>725</v>
      </c>
      <c r="F3" s="4">
        <f>C3-D3</f>
        <v>44900</v>
      </c>
      <c r="G3" s="5">
        <f>F3*E3</f>
        <v>32552500</v>
      </c>
      <c r="H3" s="5">
        <v>32552500</v>
      </c>
      <c r="I3" s="5">
        <f>G3-H3</f>
        <v>0</v>
      </c>
      <c r="J3" s="67">
        <v>45210</v>
      </c>
      <c r="K3" s="73" t="s">
        <v>125</v>
      </c>
      <c r="L3" s="15">
        <v>19650000</v>
      </c>
    </row>
    <row r="4" spans="1:12" ht="16.5" x14ac:dyDescent="0.3">
      <c r="A4" s="3"/>
      <c r="B4" s="12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6"/>
      <c r="C5" s="93"/>
      <c r="D5" s="93"/>
      <c r="E5" s="93"/>
      <c r="F5" s="94"/>
      <c r="G5" s="95"/>
      <c r="H5" s="95"/>
      <c r="I5" s="95"/>
      <c r="J5" s="8"/>
      <c r="K5" s="96"/>
      <c r="L5" s="96"/>
    </row>
    <row r="6" spans="1:12" ht="16.5" x14ac:dyDescent="0.3">
      <c r="A6" s="3"/>
      <c r="B6" s="6"/>
      <c r="C6" s="4"/>
      <c r="D6" s="4"/>
      <c r="E6" s="5"/>
      <c r="F6" s="4"/>
      <c r="G6" s="5"/>
      <c r="H6" s="5"/>
      <c r="I6" s="5"/>
      <c r="J6" s="111"/>
      <c r="K6" s="10"/>
      <c r="L6" s="10"/>
    </row>
    <row r="7" spans="1:12" ht="16.5" x14ac:dyDescent="0.3">
      <c r="A7" s="3"/>
      <c r="B7" s="12"/>
      <c r="C7" s="4"/>
      <c r="D7" s="4"/>
      <c r="E7" s="5"/>
      <c r="F7" s="4"/>
      <c r="G7" s="5"/>
      <c r="H7" s="5"/>
      <c r="I7" s="5"/>
      <c r="J7" s="111"/>
      <c r="K7" s="10"/>
      <c r="L7" s="10"/>
    </row>
    <row r="8" spans="1:12" ht="16.5" x14ac:dyDescent="0.3">
      <c r="A8" s="3"/>
      <c r="B8" s="12"/>
      <c r="C8" s="4"/>
      <c r="D8" s="4"/>
      <c r="E8" s="4"/>
      <c r="F8" s="4"/>
      <c r="G8" s="5"/>
      <c r="H8" s="5"/>
      <c r="I8" s="5"/>
      <c r="J8" s="111"/>
      <c r="K8" s="10"/>
      <c r="L8" s="10"/>
    </row>
    <row r="9" spans="1:12" ht="16.5" x14ac:dyDescent="0.3">
      <c r="A9" s="3"/>
      <c r="B9" s="6"/>
      <c r="C9" s="4"/>
      <c r="D9" s="4"/>
      <c r="E9" s="4"/>
      <c r="F9" s="5"/>
      <c r="G9" s="5"/>
      <c r="H9" s="5"/>
      <c r="I9" s="5"/>
      <c r="J9" s="111"/>
      <c r="K9" s="10"/>
      <c r="L9" s="10"/>
    </row>
    <row r="10" spans="1:12" ht="16.5" x14ac:dyDescent="0.3">
      <c r="A10" s="3"/>
      <c r="B10" s="6"/>
      <c r="C10" s="4"/>
      <c r="D10" s="4"/>
      <c r="E10" s="4"/>
      <c r="F10" s="5"/>
      <c r="G10" s="5"/>
      <c r="H10" s="5"/>
      <c r="I10" s="5"/>
      <c r="J10" s="111"/>
      <c r="K10" s="10"/>
      <c r="L10" s="10"/>
    </row>
    <row r="11" spans="1:12" ht="16.5" x14ac:dyDescent="0.3">
      <c r="A11" s="3"/>
      <c r="B11" s="7"/>
      <c r="C11" s="4"/>
      <c r="D11" s="4"/>
      <c r="E11" s="4"/>
      <c r="F11" s="5"/>
      <c r="G11" s="5"/>
      <c r="H11" s="5"/>
      <c r="I11" s="5"/>
      <c r="J11" s="111"/>
      <c r="K11" s="10"/>
      <c r="L11" s="10"/>
    </row>
    <row r="15" spans="1:12" x14ac:dyDescent="0.25">
      <c r="G15" s="492" t="s">
        <v>55</v>
      </c>
      <c r="H15" s="398">
        <f>G3+G4+G6+G7</f>
        <v>32552500</v>
      </c>
      <c r="I15" s="398"/>
      <c r="J15" s="398"/>
    </row>
    <row r="16" spans="1:12" x14ac:dyDescent="0.25">
      <c r="G16" s="492"/>
      <c r="H16" s="398"/>
      <c r="I16" s="398"/>
      <c r="J16" s="398"/>
    </row>
    <row r="18" spans="7:10" x14ac:dyDescent="0.25">
      <c r="G18" s="492" t="s">
        <v>66</v>
      </c>
      <c r="H18" s="398">
        <f>H3+H4+H5+H6+H7+H8</f>
        <v>32552500</v>
      </c>
      <c r="I18" s="398"/>
      <c r="J18" s="398" t="e">
        <f>#REF!+J3</f>
        <v>#REF!</v>
      </c>
    </row>
    <row r="19" spans="7:10" x14ac:dyDescent="0.25">
      <c r="G19" s="492"/>
      <c r="H19" s="398"/>
      <c r="I19" s="398"/>
      <c r="J19" s="398"/>
    </row>
    <row r="21" spans="7:10" x14ac:dyDescent="0.25">
      <c r="G21" s="492" t="s">
        <v>71</v>
      </c>
      <c r="H21" s="398">
        <f>H15-H18</f>
        <v>0</v>
      </c>
      <c r="I21" s="398"/>
      <c r="J21" s="398" t="e">
        <f>H15-J18</f>
        <v>#REF!</v>
      </c>
    </row>
    <row r="22" spans="7:10" x14ac:dyDescent="0.25">
      <c r="G22" s="492"/>
      <c r="H22" s="398"/>
      <c r="I22" s="398"/>
      <c r="J22" s="398"/>
    </row>
  </sheetData>
  <mergeCells count="18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G15:G16"/>
    <mergeCell ref="H15:J16"/>
    <mergeCell ref="G18:G19"/>
    <mergeCell ref="H18:J19"/>
    <mergeCell ref="G21:G22"/>
    <mergeCell ref="H21:J22"/>
  </mergeCells>
  <pageMargins left="0.7" right="0.7" top="0.75" bottom="0.75" header="0.3" footer="0.3"/>
  <pageSetup scale="8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13" workbookViewId="0">
      <selection activeCell="K4" sqref="K4"/>
    </sheetView>
  </sheetViews>
  <sheetFormatPr baseColWidth="10" defaultRowHeight="15" x14ac:dyDescent="0.25"/>
  <cols>
    <col min="1" max="1" width="29.5703125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9" width="13.85546875" bestFit="1" customWidth="1"/>
    <col min="10" max="10" width="6.7109375" bestFit="1" customWidth="1"/>
    <col min="11" max="11" width="8.28515625" bestFit="1" customWidth="1"/>
    <col min="12" max="12" width="13.8554687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437</v>
      </c>
      <c r="B3" s="6" t="s">
        <v>25</v>
      </c>
      <c r="C3" s="4">
        <v>45000</v>
      </c>
      <c r="D3" s="4">
        <v>50</v>
      </c>
      <c r="E3" s="5">
        <v>690</v>
      </c>
      <c r="F3" s="4">
        <f>C3-D3</f>
        <v>44950</v>
      </c>
      <c r="G3" s="5">
        <f>F3*E3</f>
        <v>31015500</v>
      </c>
      <c r="H3" s="5">
        <v>31015500</v>
      </c>
      <c r="I3" s="5">
        <f>G3-H3</f>
        <v>0</v>
      </c>
      <c r="J3" s="67"/>
      <c r="K3" s="52" t="s">
        <v>32</v>
      </c>
      <c r="L3" s="15"/>
    </row>
    <row r="4" spans="1:12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6"/>
      <c r="C5" s="4"/>
      <c r="D5" s="4"/>
      <c r="E5" s="5"/>
      <c r="F5" s="4"/>
      <c r="G5" s="5"/>
      <c r="H5" s="5"/>
      <c r="I5" s="5"/>
      <c r="J5" s="67"/>
      <c r="K5" s="52"/>
      <c r="L5" s="15"/>
    </row>
    <row r="6" spans="1:12" ht="16.5" x14ac:dyDescent="0.3">
      <c r="A6" s="3"/>
      <c r="B6" s="6"/>
      <c r="C6" s="4"/>
      <c r="D6" s="177"/>
      <c r="E6" s="5"/>
      <c r="F6" s="4"/>
      <c r="G6" s="5"/>
      <c r="H6" s="5"/>
      <c r="I6" s="5"/>
      <c r="J6" s="8"/>
      <c r="K6" s="96"/>
      <c r="L6" s="96"/>
    </row>
    <row r="7" spans="1:12" ht="16.5" x14ac:dyDescent="0.3">
      <c r="A7" s="3"/>
      <c r="B7" s="6"/>
      <c r="C7" s="4"/>
      <c r="D7" s="4"/>
      <c r="E7" s="5"/>
      <c r="F7" s="4"/>
      <c r="G7" s="5"/>
      <c r="H7" s="5"/>
      <c r="I7" s="5"/>
      <c r="J7" s="114"/>
      <c r="K7" s="10"/>
      <c r="L7" s="10"/>
    </row>
    <row r="8" spans="1:12" ht="16.5" x14ac:dyDescent="0.3">
      <c r="A8" s="3"/>
      <c r="B8" s="6"/>
      <c r="C8" s="4"/>
      <c r="D8" s="4"/>
      <c r="E8" s="5"/>
      <c r="F8" s="4"/>
      <c r="G8" s="5"/>
      <c r="H8" s="5"/>
      <c r="I8" s="5"/>
      <c r="J8" s="114"/>
      <c r="K8" s="10"/>
      <c r="L8" s="10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114"/>
      <c r="K9" s="10"/>
      <c r="L9" s="10"/>
    </row>
    <row r="10" spans="1:12" ht="16.5" x14ac:dyDescent="0.3">
      <c r="A10" s="3"/>
      <c r="B10" s="6"/>
      <c r="C10" s="4"/>
      <c r="D10" s="4"/>
      <c r="E10" s="4"/>
      <c r="F10" s="5"/>
      <c r="G10" s="5"/>
      <c r="H10" s="5"/>
      <c r="I10" s="5"/>
      <c r="J10" s="114"/>
      <c r="K10" s="10"/>
      <c r="L10" s="10"/>
    </row>
    <row r="11" spans="1:12" ht="16.5" x14ac:dyDescent="0.3">
      <c r="A11" s="3"/>
      <c r="B11" s="6"/>
      <c r="C11" s="4"/>
      <c r="D11" s="4"/>
      <c r="E11" s="4"/>
      <c r="F11" s="5"/>
      <c r="G11" s="5"/>
      <c r="H11" s="5"/>
      <c r="I11" s="5"/>
      <c r="J11" s="114"/>
      <c r="K11" s="10"/>
      <c r="L11" s="10"/>
    </row>
    <row r="12" spans="1:12" ht="16.5" x14ac:dyDescent="0.3">
      <c r="A12" s="3"/>
      <c r="B12" s="7"/>
      <c r="C12" s="4"/>
      <c r="D12" s="4"/>
      <c r="E12" s="4"/>
      <c r="F12" s="5"/>
      <c r="G12" s="5"/>
      <c r="H12" s="5"/>
      <c r="I12" s="5"/>
      <c r="J12" s="114"/>
      <c r="K12" s="10"/>
      <c r="L12" s="10"/>
    </row>
    <row r="16" spans="1:12" x14ac:dyDescent="0.25">
      <c r="G16" s="492" t="s">
        <v>55</v>
      </c>
      <c r="H16" s="398">
        <f>G3+G4+G5+G7+G8+G6+G9</f>
        <v>31015500</v>
      </c>
      <c r="I16" s="398"/>
      <c r="J16" s="398"/>
    </row>
    <row r="17" spans="7:10" x14ac:dyDescent="0.25">
      <c r="G17" s="492"/>
      <c r="H17" s="398"/>
      <c r="I17" s="398"/>
      <c r="J17" s="398"/>
    </row>
    <row r="19" spans="7:10" x14ac:dyDescent="0.25">
      <c r="G19" s="492" t="s">
        <v>66</v>
      </c>
      <c r="H19" s="398">
        <f>H3+H4+H5+H6+H7+H8+H9</f>
        <v>31015500</v>
      </c>
      <c r="I19" s="398"/>
      <c r="J19" s="398">
        <f>J3+J4</f>
        <v>0</v>
      </c>
    </row>
    <row r="20" spans="7:10" x14ac:dyDescent="0.25">
      <c r="G20" s="492"/>
      <c r="H20" s="398"/>
      <c r="I20" s="398"/>
      <c r="J20" s="398"/>
    </row>
    <row r="22" spans="7:10" x14ac:dyDescent="0.25">
      <c r="G22" s="492" t="s">
        <v>71</v>
      </c>
      <c r="H22" s="398">
        <f>H16-H19</f>
        <v>0</v>
      </c>
      <c r="I22" s="398"/>
      <c r="J22" s="398">
        <f>H16-J19</f>
        <v>31015500</v>
      </c>
    </row>
    <row r="23" spans="7:10" x14ac:dyDescent="0.25">
      <c r="G23" s="492"/>
      <c r="H23" s="398"/>
      <c r="I23" s="398"/>
      <c r="J23" s="398"/>
    </row>
  </sheetData>
  <mergeCells count="18">
    <mergeCell ref="G16:G17"/>
    <mergeCell ref="H16:J17"/>
    <mergeCell ref="G19:G20"/>
    <mergeCell ref="H19:J20"/>
    <mergeCell ref="G22:G23"/>
    <mergeCell ref="H22:J23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4" workbookViewId="0">
      <selection activeCell="C56" sqref="C56"/>
    </sheetView>
  </sheetViews>
  <sheetFormatPr baseColWidth="10" defaultRowHeight="15" x14ac:dyDescent="0.25"/>
  <cols>
    <col min="2" max="2" width="23.5703125" bestFit="1" customWidth="1"/>
  </cols>
  <sheetData>
    <row r="1" spans="1:8" x14ac:dyDescent="0.25">
      <c r="C1" s="419" t="s">
        <v>504</v>
      </c>
      <c r="D1" s="419"/>
      <c r="E1" s="419"/>
      <c r="F1" s="419"/>
    </row>
    <row r="2" spans="1:8" x14ac:dyDescent="0.25">
      <c r="C2" s="419"/>
      <c r="D2" s="419"/>
      <c r="E2" s="419"/>
      <c r="F2" s="419"/>
    </row>
    <row r="4" spans="1:8" x14ac:dyDescent="0.25">
      <c r="A4" s="397" t="s">
        <v>329</v>
      </c>
      <c r="B4" s="397" t="s">
        <v>0</v>
      </c>
      <c r="C4" s="397" t="s">
        <v>79</v>
      </c>
      <c r="D4" s="402"/>
      <c r="E4" s="397" t="s">
        <v>5</v>
      </c>
      <c r="F4" s="402"/>
      <c r="G4" s="397" t="s">
        <v>107</v>
      </c>
      <c r="H4" s="397" t="s">
        <v>9</v>
      </c>
    </row>
    <row r="5" spans="1:8" x14ac:dyDescent="0.25">
      <c r="A5" s="397"/>
      <c r="B5" s="397"/>
      <c r="C5" s="403"/>
      <c r="D5" s="404"/>
      <c r="E5" s="403"/>
      <c r="F5" s="404"/>
      <c r="G5" s="403"/>
      <c r="H5" s="403"/>
    </row>
    <row r="6" spans="1:8" x14ac:dyDescent="0.25">
      <c r="A6" s="236">
        <v>1</v>
      </c>
      <c r="B6" s="103" t="s">
        <v>61</v>
      </c>
      <c r="C6" s="405">
        <v>800</v>
      </c>
      <c r="D6" s="406"/>
      <c r="E6" s="407">
        <v>730</v>
      </c>
      <c r="F6" s="408"/>
      <c r="G6" s="15">
        <f>C6*E6</f>
        <v>584000</v>
      </c>
      <c r="H6" s="11">
        <v>45463</v>
      </c>
    </row>
    <row r="7" spans="1:8" x14ac:dyDescent="0.25">
      <c r="A7" s="236">
        <f t="shared" ref="A7:A15" si="0">A6+1</f>
        <v>2</v>
      </c>
      <c r="B7" s="103" t="s">
        <v>297</v>
      </c>
      <c r="C7" s="405">
        <v>800</v>
      </c>
      <c r="D7" s="406"/>
      <c r="E7" s="407">
        <v>730</v>
      </c>
      <c r="F7" s="408"/>
      <c r="G7" s="15">
        <f>C7*E7</f>
        <v>584000</v>
      </c>
      <c r="H7" s="11">
        <v>45463</v>
      </c>
    </row>
    <row r="8" spans="1:8" x14ac:dyDescent="0.25">
      <c r="A8" s="236">
        <f t="shared" si="0"/>
        <v>3</v>
      </c>
      <c r="B8" s="103"/>
      <c r="C8" s="405"/>
      <c r="D8" s="406"/>
      <c r="E8" s="407"/>
      <c r="F8" s="408"/>
      <c r="G8" s="15"/>
      <c r="H8" s="11"/>
    </row>
    <row r="9" spans="1:8" x14ac:dyDescent="0.25">
      <c r="A9" s="236">
        <f t="shared" si="0"/>
        <v>4</v>
      </c>
      <c r="B9" s="103"/>
      <c r="C9" s="405"/>
      <c r="D9" s="406"/>
      <c r="E9" s="407"/>
      <c r="F9" s="408"/>
      <c r="G9" s="15"/>
      <c r="H9" s="11"/>
    </row>
    <row r="10" spans="1:8" x14ac:dyDescent="0.25">
      <c r="A10" s="236">
        <f t="shared" si="0"/>
        <v>5</v>
      </c>
      <c r="B10" s="103"/>
      <c r="C10" s="405"/>
      <c r="D10" s="406"/>
      <c r="E10" s="407"/>
      <c r="F10" s="408"/>
      <c r="G10" s="15"/>
      <c r="H10" s="11"/>
    </row>
    <row r="11" spans="1:8" x14ac:dyDescent="0.25">
      <c r="A11" s="236">
        <f t="shared" si="0"/>
        <v>6</v>
      </c>
      <c r="B11" s="103"/>
      <c r="C11" s="405"/>
      <c r="D11" s="406"/>
      <c r="E11" s="407"/>
      <c r="F11" s="408"/>
      <c r="G11" s="15"/>
      <c r="H11" s="247"/>
    </row>
    <row r="12" spans="1:8" x14ac:dyDescent="0.25">
      <c r="A12" s="236">
        <f t="shared" si="0"/>
        <v>7</v>
      </c>
      <c r="B12" s="103"/>
      <c r="C12" s="405"/>
      <c r="D12" s="406"/>
      <c r="E12" s="407"/>
      <c r="F12" s="408"/>
      <c r="G12" s="15"/>
      <c r="H12" s="247"/>
    </row>
    <row r="13" spans="1:8" x14ac:dyDescent="0.25">
      <c r="A13" s="236">
        <f t="shared" si="0"/>
        <v>8</v>
      </c>
      <c r="B13" s="103"/>
      <c r="C13" s="405"/>
      <c r="D13" s="406"/>
      <c r="E13" s="407"/>
      <c r="F13" s="408"/>
      <c r="G13" s="15"/>
      <c r="H13" s="247"/>
    </row>
    <row r="14" spans="1:8" x14ac:dyDescent="0.25">
      <c r="A14" s="236">
        <f t="shared" si="0"/>
        <v>9</v>
      </c>
      <c r="B14" s="103"/>
      <c r="C14" s="405"/>
      <c r="D14" s="406"/>
      <c r="E14" s="407"/>
      <c r="F14" s="408"/>
      <c r="G14" s="15"/>
      <c r="H14" s="247"/>
    </row>
    <row r="15" spans="1:8" x14ac:dyDescent="0.25">
      <c r="A15" s="236">
        <f t="shared" si="0"/>
        <v>10</v>
      </c>
      <c r="B15" s="103"/>
      <c r="C15" s="405"/>
      <c r="D15" s="406"/>
      <c r="E15" s="407"/>
      <c r="F15" s="408"/>
      <c r="G15" s="15"/>
      <c r="H15" s="247"/>
    </row>
    <row r="16" spans="1:8" x14ac:dyDescent="0.25">
      <c r="B16" s="70"/>
      <c r="C16" s="420">
        <f>SUM(C6:D15)</f>
        <v>1600</v>
      </c>
      <c r="D16" s="420"/>
      <c r="E16" s="421"/>
      <c r="F16" s="421"/>
      <c r="G16" s="196"/>
      <c r="H16" s="197"/>
    </row>
    <row r="19" spans="1:8" x14ac:dyDescent="0.25">
      <c r="C19" s="422" t="s">
        <v>111</v>
      </c>
      <c r="D19" s="423">
        <f>SUM(G6:G15)</f>
        <v>1168000</v>
      </c>
      <c r="E19" s="424"/>
    </row>
    <row r="20" spans="1:8" x14ac:dyDescent="0.25">
      <c r="C20" s="422"/>
      <c r="D20" s="424"/>
      <c r="E20" s="424"/>
    </row>
    <row r="25" spans="1:8" x14ac:dyDescent="0.25">
      <c r="C25" s="419" t="s">
        <v>523</v>
      </c>
      <c r="D25" s="419"/>
      <c r="E25" s="419"/>
      <c r="F25" s="419"/>
    </row>
    <row r="26" spans="1:8" x14ac:dyDescent="0.25">
      <c r="C26" s="419"/>
      <c r="D26" s="419"/>
      <c r="E26" s="419"/>
      <c r="F26" s="419"/>
    </row>
    <row r="28" spans="1:8" x14ac:dyDescent="0.25">
      <c r="A28" s="397" t="s">
        <v>329</v>
      </c>
      <c r="B28" s="397" t="s">
        <v>0</v>
      </c>
      <c r="C28" s="397" t="s">
        <v>79</v>
      </c>
      <c r="D28" s="402"/>
      <c r="E28" s="397" t="s">
        <v>5</v>
      </c>
      <c r="F28" s="402"/>
      <c r="G28" s="397" t="s">
        <v>107</v>
      </c>
      <c r="H28" s="397" t="s">
        <v>9</v>
      </c>
    </row>
    <row r="29" spans="1:8" x14ac:dyDescent="0.25">
      <c r="A29" s="397"/>
      <c r="B29" s="397"/>
      <c r="C29" s="403"/>
      <c r="D29" s="404"/>
      <c r="E29" s="403"/>
      <c r="F29" s="404"/>
      <c r="G29" s="403"/>
      <c r="H29" s="403"/>
    </row>
    <row r="30" spans="1:8" x14ac:dyDescent="0.25">
      <c r="A30" s="310">
        <v>1</v>
      </c>
      <c r="B30" s="103" t="s">
        <v>524</v>
      </c>
      <c r="C30" s="405">
        <v>900</v>
      </c>
      <c r="D30" s="406"/>
      <c r="E30" s="407">
        <v>700</v>
      </c>
      <c r="F30" s="408"/>
      <c r="G30" s="15">
        <f>C30*E30</f>
        <v>630000</v>
      </c>
      <c r="H30" s="11">
        <v>45492</v>
      </c>
    </row>
    <row r="31" spans="1:8" x14ac:dyDescent="0.25">
      <c r="A31" s="310">
        <f>A30+1</f>
        <v>2</v>
      </c>
      <c r="B31" s="103" t="s">
        <v>528</v>
      </c>
      <c r="C31" s="405">
        <v>1300</v>
      </c>
      <c r="D31" s="406"/>
      <c r="E31" s="407">
        <v>700</v>
      </c>
      <c r="F31" s="408"/>
      <c r="G31" s="15">
        <f t="shared" ref="G31:G46" si="1">C31*E31</f>
        <v>910000</v>
      </c>
      <c r="H31" s="11">
        <v>45493</v>
      </c>
    </row>
    <row r="32" spans="1:8" x14ac:dyDescent="0.25">
      <c r="A32" s="310">
        <f t="shared" ref="A32:A47" si="2">A31+1</f>
        <v>3</v>
      </c>
      <c r="B32" s="103" t="s">
        <v>529</v>
      </c>
      <c r="C32" s="405">
        <v>1300</v>
      </c>
      <c r="D32" s="406"/>
      <c r="E32" s="407">
        <v>700</v>
      </c>
      <c r="F32" s="408"/>
      <c r="G32" s="15">
        <f t="shared" si="1"/>
        <v>910000</v>
      </c>
      <c r="H32" s="11">
        <v>45493</v>
      </c>
    </row>
    <row r="33" spans="1:8" x14ac:dyDescent="0.25">
      <c r="A33" s="310">
        <f t="shared" si="2"/>
        <v>4</v>
      </c>
      <c r="B33" s="103" t="s">
        <v>530</v>
      </c>
      <c r="C33" s="405">
        <v>1300</v>
      </c>
      <c r="D33" s="406"/>
      <c r="E33" s="407">
        <v>700</v>
      </c>
      <c r="F33" s="408"/>
      <c r="G33" s="15">
        <f t="shared" si="1"/>
        <v>910000</v>
      </c>
      <c r="H33" s="11">
        <v>45493</v>
      </c>
    </row>
    <row r="34" spans="1:8" x14ac:dyDescent="0.25">
      <c r="A34" s="310">
        <f t="shared" si="2"/>
        <v>5</v>
      </c>
      <c r="B34" s="103" t="s">
        <v>531</v>
      </c>
      <c r="C34" s="405">
        <v>1300</v>
      </c>
      <c r="D34" s="406"/>
      <c r="E34" s="407">
        <v>700</v>
      </c>
      <c r="F34" s="408"/>
      <c r="G34" s="15">
        <f t="shared" si="1"/>
        <v>910000</v>
      </c>
      <c r="H34" s="11">
        <v>45493</v>
      </c>
    </row>
    <row r="35" spans="1:8" x14ac:dyDescent="0.25">
      <c r="A35" s="310">
        <f t="shared" si="2"/>
        <v>6</v>
      </c>
      <c r="B35" s="103" t="s">
        <v>532</v>
      </c>
      <c r="C35" s="405">
        <v>1300</v>
      </c>
      <c r="D35" s="406"/>
      <c r="E35" s="407">
        <v>700</v>
      </c>
      <c r="F35" s="408"/>
      <c r="G35" s="15">
        <f t="shared" si="1"/>
        <v>910000</v>
      </c>
      <c r="H35" s="11">
        <v>45493</v>
      </c>
    </row>
    <row r="36" spans="1:8" x14ac:dyDescent="0.25">
      <c r="A36" s="310">
        <f t="shared" si="2"/>
        <v>7</v>
      </c>
      <c r="B36" s="103" t="s">
        <v>533</v>
      </c>
      <c r="C36" s="405">
        <v>1300</v>
      </c>
      <c r="D36" s="406"/>
      <c r="E36" s="407">
        <v>700</v>
      </c>
      <c r="F36" s="408"/>
      <c r="G36" s="15">
        <f t="shared" si="1"/>
        <v>910000</v>
      </c>
      <c r="H36" s="11">
        <v>45493</v>
      </c>
    </row>
    <row r="37" spans="1:8" x14ac:dyDescent="0.25">
      <c r="A37" s="313">
        <f t="shared" si="2"/>
        <v>8</v>
      </c>
      <c r="B37" s="103" t="s">
        <v>542</v>
      </c>
      <c r="C37" s="405">
        <v>1300</v>
      </c>
      <c r="D37" s="406"/>
      <c r="E37" s="407">
        <v>700</v>
      </c>
      <c r="F37" s="408"/>
      <c r="G37" s="15">
        <f t="shared" si="1"/>
        <v>910000</v>
      </c>
      <c r="H37" s="11">
        <v>45493</v>
      </c>
    </row>
    <row r="38" spans="1:8" x14ac:dyDescent="0.25">
      <c r="A38" s="313">
        <f t="shared" si="2"/>
        <v>9</v>
      </c>
      <c r="B38" s="103" t="s">
        <v>543</v>
      </c>
      <c r="C38" s="405">
        <v>1300</v>
      </c>
      <c r="D38" s="406"/>
      <c r="E38" s="407">
        <v>700</v>
      </c>
      <c r="F38" s="408"/>
      <c r="G38" s="15">
        <f t="shared" si="1"/>
        <v>910000</v>
      </c>
      <c r="H38" s="11">
        <v>45493</v>
      </c>
    </row>
    <row r="39" spans="1:8" x14ac:dyDescent="0.25">
      <c r="A39" s="313">
        <f t="shared" si="2"/>
        <v>10</v>
      </c>
      <c r="B39" s="103" t="s">
        <v>534</v>
      </c>
      <c r="C39" s="405">
        <v>1300</v>
      </c>
      <c r="D39" s="406"/>
      <c r="E39" s="407">
        <v>700</v>
      </c>
      <c r="F39" s="408"/>
      <c r="G39" s="15">
        <f t="shared" si="1"/>
        <v>910000</v>
      </c>
      <c r="H39" s="11">
        <v>45493</v>
      </c>
    </row>
    <row r="40" spans="1:8" x14ac:dyDescent="0.25">
      <c r="A40" s="313">
        <f t="shared" si="2"/>
        <v>11</v>
      </c>
      <c r="B40" s="10" t="s">
        <v>535</v>
      </c>
      <c r="C40" s="409">
        <v>1300</v>
      </c>
      <c r="D40" s="409"/>
      <c r="E40" s="407">
        <v>700</v>
      </c>
      <c r="F40" s="408"/>
      <c r="G40" s="15">
        <f t="shared" si="1"/>
        <v>910000</v>
      </c>
      <c r="H40" s="11">
        <v>45493</v>
      </c>
    </row>
    <row r="41" spans="1:8" x14ac:dyDescent="0.25">
      <c r="A41" s="313">
        <f t="shared" si="2"/>
        <v>12</v>
      </c>
      <c r="B41" s="10" t="s">
        <v>536</v>
      </c>
      <c r="C41" s="409">
        <v>1300</v>
      </c>
      <c r="D41" s="409"/>
      <c r="E41" s="407">
        <v>700</v>
      </c>
      <c r="F41" s="408"/>
      <c r="G41" s="15">
        <f t="shared" si="1"/>
        <v>910000</v>
      </c>
      <c r="H41" s="11">
        <v>45493</v>
      </c>
    </row>
    <row r="42" spans="1:8" x14ac:dyDescent="0.25">
      <c r="A42" s="313">
        <f t="shared" si="2"/>
        <v>13</v>
      </c>
      <c r="B42" s="10" t="s">
        <v>537</v>
      </c>
      <c r="C42" s="409">
        <v>1300</v>
      </c>
      <c r="D42" s="409"/>
      <c r="E42" s="407">
        <v>700</v>
      </c>
      <c r="F42" s="408"/>
      <c r="G42" s="15">
        <f t="shared" si="1"/>
        <v>910000</v>
      </c>
      <c r="H42" s="11">
        <v>45493</v>
      </c>
    </row>
    <row r="43" spans="1:8" x14ac:dyDescent="0.25">
      <c r="A43" s="313">
        <f t="shared" si="2"/>
        <v>14</v>
      </c>
      <c r="B43" s="10" t="s">
        <v>538</v>
      </c>
      <c r="C43" s="409">
        <v>1300</v>
      </c>
      <c r="D43" s="409"/>
      <c r="E43" s="407">
        <v>700</v>
      </c>
      <c r="F43" s="408"/>
      <c r="G43" s="15">
        <f t="shared" si="1"/>
        <v>910000</v>
      </c>
      <c r="H43" s="11">
        <v>45493</v>
      </c>
    </row>
    <row r="44" spans="1:8" x14ac:dyDescent="0.25">
      <c r="A44" s="313">
        <f t="shared" si="2"/>
        <v>15</v>
      </c>
      <c r="B44" s="10" t="s">
        <v>539</v>
      </c>
      <c r="C44" s="409">
        <v>1300</v>
      </c>
      <c r="D44" s="409"/>
      <c r="E44" s="407">
        <v>700</v>
      </c>
      <c r="F44" s="408"/>
      <c r="G44" s="15">
        <f t="shared" si="1"/>
        <v>910000</v>
      </c>
      <c r="H44" s="11">
        <v>45493</v>
      </c>
    </row>
    <row r="45" spans="1:8" x14ac:dyDescent="0.25">
      <c r="A45" s="313">
        <f t="shared" si="2"/>
        <v>16</v>
      </c>
      <c r="B45" s="10" t="s">
        <v>540</v>
      </c>
      <c r="C45" s="409">
        <v>1300</v>
      </c>
      <c r="D45" s="409"/>
      <c r="E45" s="407">
        <v>700</v>
      </c>
      <c r="F45" s="408"/>
      <c r="G45" s="15">
        <f t="shared" si="1"/>
        <v>910000</v>
      </c>
      <c r="H45" s="11">
        <v>45493</v>
      </c>
    </row>
    <row r="46" spans="1:8" x14ac:dyDescent="0.25">
      <c r="A46" s="313">
        <f t="shared" si="2"/>
        <v>17</v>
      </c>
      <c r="B46" s="10" t="s">
        <v>541</v>
      </c>
      <c r="C46" s="409">
        <v>1300</v>
      </c>
      <c r="D46" s="409"/>
      <c r="E46" s="407">
        <v>700</v>
      </c>
      <c r="F46" s="408"/>
      <c r="G46" s="15">
        <f t="shared" si="1"/>
        <v>910000</v>
      </c>
      <c r="H46" s="11">
        <v>45493</v>
      </c>
    </row>
    <row r="47" spans="1:8" x14ac:dyDescent="0.25">
      <c r="A47" s="313">
        <f t="shared" si="2"/>
        <v>18</v>
      </c>
      <c r="B47" s="10"/>
      <c r="C47" s="409"/>
      <c r="D47" s="409"/>
      <c r="E47" s="407"/>
      <c r="F47" s="408"/>
      <c r="G47" s="196"/>
      <c r="H47" s="317"/>
    </row>
    <row r="48" spans="1:8" x14ac:dyDescent="0.25">
      <c r="B48" s="70"/>
      <c r="C48" s="420">
        <f>SUM(C30:D47)</f>
        <v>21700</v>
      </c>
      <c r="D48" s="420"/>
      <c r="E48" s="421"/>
      <c r="F48" s="421"/>
      <c r="G48" s="196"/>
      <c r="H48" s="197"/>
    </row>
    <row r="51" spans="3:5" x14ac:dyDescent="0.25">
      <c r="C51" s="422" t="s">
        <v>111</v>
      </c>
      <c r="D51" s="423">
        <f>SUM(G30:G46)</f>
        <v>15190000</v>
      </c>
      <c r="E51" s="424"/>
    </row>
    <row r="52" spans="3:5" x14ac:dyDescent="0.25">
      <c r="C52" s="422"/>
      <c r="D52" s="424"/>
      <c r="E52" s="424"/>
    </row>
  </sheetData>
  <mergeCells count="78">
    <mergeCell ref="H28:H29"/>
    <mergeCell ref="C51:C52"/>
    <mergeCell ref="D51:E52"/>
    <mergeCell ref="A28:A29"/>
    <mergeCell ref="B28:B29"/>
    <mergeCell ref="C28:D29"/>
    <mergeCell ref="E28:F29"/>
    <mergeCell ref="G28:G29"/>
    <mergeCell ref="C34:D34"/>
    <mergeCell ref="E34:F34"/>
    <mergeCell ref="C35:D35"/>
    <mergeCell ref="E35:F35"/>
    <mergeCell ref="C36:D36"/>
    <mergeCell ref="E36:F36"/>
    <mergeCell ref="C39:D39"/>
    <mergeCell ref="E39:F39"/>
    <mergeCell ref="C16:D16"/>
    <mergeCell ref="E16:F16"/>
    <mergeCell ref="C19:C20"/>
    <mergeCell ref="D19:E20"/>
    <mergeCell ref="C25:F26"/>
    <mergeCell ref="C48:D48"/>
    <mergeCell ref="E48:F48"/>
    <mergeCell ref="C30:D30"/>
    <mergeCell ref="E30:F30"/>
    <mergeCell ref="C31:D31"/>
    <mergeCell ref="E31:F31"/>
    <mergeCell ref="C32:D32"/>
    <mergeCell ref="E32:F32"/>
    <mergeCell ref="C33:D33"/>
    <mergeCell ref="E33:F33"/>
    <mergeCell ref="C41:D41"/>
    <mergeCell ref="C42:D42"/>
    <mergeCell ref="E46:F46"/>
    <mergeCell ref="E47:F47"/>
    <mergeCell ref="C37:D37"/>
    <mergeCell ref="C38:D38"/>
    <mergeCell ref="C14:D14"/>
    <mergeCell ref="E14:F14"/>
    <mergeCell ref="C15:D15"/>
    <mergeCell ref="E15:F15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H4:H5"/>
    <mergeCell ref="C6:D6"/>
    <mergeCell ref="E6:F6"/>
    <mergeCell ref="G4:G5"/>
    <mergeCell ref="C7:D7"/>
    <mergeCell ref="E7:F7"/>
    <mergeCell ref="C1:F2"/>
    <mergeCell ref="A4:A5"/>
    <mergeCell ref="B4:B5"/>
    <mergeCell ref="C4:D5"/>
    <mergeCell ref="E4:F5"/>
    <mergeCell ref="E37:F37"/>
    <mergeCell ref="E38:F38"/>
    <mergeCell ref="E41:F41"/>
    <mergeCell ref="C40:D40"/>
    <mergeCell ref="E40:F40"/>
    <mergeCell ref="C46:D46"/>
    <mergeCell ref="C47:D47"/>
    <mergeCell ref="E42:F42"/>
    <mergeCell ref="E43:F43"/>
    <mergeCell ref="E44:F44"/>
    <mergeCell ref="E45:F45"/>
    <mergeCell ref="C43:D43"/>
    <mergeCell ref="C44:D44"/>
    <mergeCell ref="C45:D45"/>
  </mergeCells>
  <pageMargins left="0.7" right="0.7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5" workbookViewId="0">
      <selection activeCell="D27" sqref="D27"/>
    </sheetView>
  </sheetViews>
  <sheetFormatPr baseColWidth="10" defaultRowHeight="15" x14ac:dyDescent="0.25"/>
  <cols>
    <col min="1" max="1" width="14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9" bestFit="1" customWidth="1"/>
    <col min="8" max="9" width="13.85546875" bestFit="1" customWidth="1"/>
    <col min="10" max="10" width="10.42578125" bestFit="1" customWidth="1"/>
    <col min="11" max="11" width="8.28515625" bestFit="1" customWidth="1"/>
    <col min="12" max="12" width="13.8554687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116</v>
      </c>
      <c r="B3" s="12" t="s">
        <v>27</v>
      </c>
      <c r="C3" s="4">
        <v>45000</v>
      </c>
      <c r="D3" s="4">
        <v>361</v>
      </c>
      <c r="E3" s="5">
        <v>730</v>
      </c>
      <c r="F3" s="4">
        <f>C3-D3</f>
        <v>44639</v>
      </c>
      <c r="G3" s="5">
        <f>F3*E3</f>
        <v>32586470</v>
      </c>
      <c r="H3" s="5">
        <v>32586470</v>
      </c>
      <c r="I3" s="5">
        <f>G3-H3</f>
        <v>0</v>
      </c>
      <c r="J3" s="67">
        <v>45218</v>
      </c>
      <c r="K3" s="52" t="s">
        <v>32</v>
      </c>
      <c r="L3" s="15">
        <v>15900000</v>
      </c>
    </row>
    <row r="4" spans="1:12" ht="16.5" x14ac:dyDescent="0.3">
      <c r="A4" s="3" t="s">
        <v>230</v>
      </c>
      <c r="B4" s="6" t="s">
        <v>25</v>
      </c>
      <c r="C4" s="4">
        <v>11000</v>
      </c>
      <c r="D4" s="4"/>
      <c r="E4" s="5">
        <v>720</v>
      </c>
      <c r="F4" s="4">
        <f>C4-D4</f>
        <v>11000</v>
      </c>
      <c r="G4" s="5">
        <f>F4*E4</f>
        <v>7920000</v>
      </c>
      <c r="H4" s="5">
        <v>7920000</v>
      </c>
      <c r="I4" s="5">
        <f>G4-H4</f>
        <v>0</v>
      </c>
      <c r="J4" s="67"/>
      <c r="K4" s="52" t="s">
        <v>32</v>
      </c>
      <c r="L4" s="15">
        <v>4100000</v>
      </c>
    </row>
    <row r="5" spans="1:12" ht="16.5" x14ac:dyDescent="0.3">
      <c r="A5" s="3"/>
      <c r="B5" s="12"/>
      <c r="C5" s="4"/>
      <c r="D5" s="4"/>
      <c r="E5" s="5"/>
      <c r="F5" s="4"/>
      <c r="G5" s="5"/>
      <c r="H5" s="5"/>
      <c r="I5" s="5"/>
      <c r="J5" s="67"/>
      <c r="K5" s="52"/>
      <c r="L5" s="15">
        <v>9300000</v>
      </c>
    </row>
    <row r="6" spans="1:12" ht="16.5" x14ac:dyDescent="0.3">
      <c r="A6" s="3"/>
      <c r="B6" s="6"/>
      <c r="C6" s="93"/>
      <c r="D6" s="93"/>
      <c r="E6" s="93"/>
      <c r="F6" s="94"/>
      <c r="G6" s="95"/>
      <c r="H6" s="95"/>
      <c r="I6" s="95"/>
      <c r="J6" s="8"/>
      <c r="K6" s="96"/>
      <c r="L6" s="96"/>
    </row>
    <row r="7" spans="1:12" ht="16.5" x14ac:dyDescent="0.3">
      <c r="A7" s="3"/>
      <c r="B7" s="6"/>
      <c r="C7" s="4"/>
      <c r="D7" s="4"/>
      <c r="E7" s="5"/>
      <c r="F7" s="4"/>
      <c r="G7" s="5"/>
      <c r="H7" s="5"/>
      <c r="I7" s="5"/>
      <c r="J7" s="115"/>
      <c r="K7" s="10"/>
      <c r="L7" s="10"/>
    </row>
    <row r="8" spans="1:12" ht="16.5" x14ac:dyDescent="0.3">
      <c r="A8" s="3"/>
      <c r="B8" s="12"/>
      <c r="C8" s="4"/>
      <c r="D8" s="4"/>
      <c r="E8" s="5"/>
      <c r="F8" s="4"/>
      <c r="G8" s="5"/>
      <c r="H8" s="5"/>
      <c r="I8" s="5"/>
      <c r="J8" s="115"/>
      <c r="K8" s="10"/>
      <c r="L8" s="10"/>
    </row>
    <row r="9" spans="1:12" ht="16.5" x14ac:dyDescent="0.3">
      <c r="A9" s="3"/>
      <c r="B9" s="12"/>
      <c r="C9" s="4"/>
      <c r="D9" s="4"/>
      <c r="E9" s="4"/>
      <c r="F9" s="4"/>
      <c r="G9" s="5"/>
      <c r="H9" s="5"/>
      <c r="I9" s="5"/>
      <c r="J9" s="115"/>
      <c r="K9" s="10"/>
      <c r="L9" s="10"/>
    </row>
    <row r="10" spans="1:12" ht="16.5" x14ac:dyDescent="0.3">
      <c r="A10" s="3"/>
      <c r="B10" s="6"/>
      <c r="C10" s="4"/>
      <c r="D10" s="4"/>
      <c r="E10" s="4"/>
      <c r="F10" s="5"/>
      <c r="G10" s="5"/>
      <c r="H10" s="5"/>
      <c r="I10" s="5"/>
      <c r="J10" s="115"/>
      <c r="K10" s="10"/>
      <c r="L10" s="10"/>
    </row>
    <row r="11" spans="1:12" ht="16.5" x14ac:dyDescent="0.3">
      <c r="A11" s="3"/>
      <c r="B11" s="6"/>
      <c r="C11" s="4"/>
      <c r="D11" s="4"/>
      <c r="E11" s="4"/>
      <c r="F11" s="5"/>
      <c r="G11" s="5"/>
      <c r="H11" s="5"/>
      <c r="I11" s="5"/>
      <c r="J11" s="115"/>
      <c r="K11" s="10"/>
      <c r="L11" s="10"/>
    </row>
    <row r="12" spans="1:12" ht="16.5" x14ac:dyDescent="0.3">
      <c r="A12" s="3"/>
      <c r="B12" s="7"/>
      <c r="C12" s="4"/>
      <c r="D12" s="4"/>
      <c r="E12" s="4"/>
      <c r="F12" s="5"/>
      <c r="G12" s="5"/>
      <c r="H12" s="5"/>
      <c r="I12" s="5"/>
      <c r="J12" s="115"/>
      <c r="K12" s="10"/>
      <c r="L12" s="10"/>
    </row>
    <row r="16" spans="1:12" x14ac:dyDescent="0.25">
      <c r="G16" s="492" t="s">
        <v>55</v>
      </c>
      <c r="H16" s="398">
        <f>G3+G4+G5+G7+G8</f>
        <v>40506470</v>
      </c>
      <c r="I16" s="398"/>
      <c r="J16" s="398"/>
    </row>
    <row r="17" spans="7:10" x14ac:dyDescent="0.25">
      <c r="G17" s="492"/>
      <c r="H17" s="398"/>
      <c r="I17" s="398"/>
      <c r="J17" s="398"/>
    </row>
    <row r="19" spans="7:10" x14ac:dyDescent="0.25">
      <c r="G19" s="492" t="s">
        <v>66</v>
      </c>
      <c r="H19" s="398">
        <f>H3+H4+H5+H6+H7+H8+H9</f>
        <v>40506470</v>
      </c>
      <c r="I19" s="398"/>
      <c r="J19" s="398">
        <f>J3+J4</f>
        <v>45218</v>
      </c>
    </row>
    <row r="20" spans="7:10" x14ac:dyDescent="0.25">
      <c r="G20" s="492"/>
      <c r="H20" s="398"/>
      <c r="I20" s="398"/>
      <c r="J20" s="398"/>
    </row>
    <row r="22" spans="7:10" x14ac:dyDescent="0.25">
      <c r="G22" s="492" t="s">
        <v>71</v>
      </c>
      <c r="H22" s="398">
        <f>H16-H19</f>
        <v>0</v>
      </c>
      <c r="I22" s="398"/>
      <c r="J22" s="398">
        <f>H16-J19</f>
        <v>40461252</v>
      </c>
    </row>
    <row r="23" spans="7:10" x14ac:dyDescent="0.25">
      <c r="G23" s="492"/>
      <c r="H23" s="398"/>
      <c r="I23" s="398"/>
      <c r="J23" s="398"/>
    </row>
  </sheetData>
  <mergeCells count="18">
    <mergeCell ref="G16:G17"/>
    <mergeCell ref="H16:J17"/>
    <mergeCell ref="G19:G20"/>
    <mergeCell ref="H19:J20"/>
    <mergeCell ref="G22:G23"/>
    <mergeCell ref="H22:J23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5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9"/>
  <sheetViews>
    <sheetView zoomScale="115" zoomScaleNormal="115" workbookViewId="0">
      <selection activeCell="A7" sqref="A7:B7"/>
    </sheetView>
  </sheetViews>
  <sheetFormatPr baseColWidth="10" defaultRowHeight="15" x14ac:dyDescent="0.25"/>
  <cols>
    <col min="2" max="2" width="14.85546875" customWidth="1"/>
    <col min="4" max="4" width="13.85546875" customWidth="1"/>
    <col min="17" max="17" width="15.7109375" customWidth="1"/>
  </cols>
  <sheetData>
    <row r="2" spans="1:25" ht="15" customHeight="1" x14ac:dyDescent="0.25">
      <c r="A2" s="469" t="s">
        <v>371</v>
      </c>
      <c r="B2" s="490"/>
      <c r="C2" s="469" t="s">
        <v>372</v>
      </c>
      <c r="D2" s="490"/>
      <c r="E2" s="469" t="s">
        <v>373</v>
      </c>
      <c r="F2" s="490"/>
      <c r="G2" s="469" t="s">
        <v>374</v>
      </c>
      <c r="H2" s="490"/>
      <c r="I2" s="469" t="s">
        <v>375</v>
      </c>
      <c r="J2" s="490"/>
      <c r="K2" s="469" t="s">
        <v>376</v>
      </c>
      <c r="L2" s="490"/>
      <c r="M2" s="469" t="s">
        <v>377</v>
      </c>
      <c r="N2" s="490"/>
      <c r="O2" s="469" t="s">
        <v>378</v>
      </c>
      <c r="P2" s="490"/>
      <c r="Q2" s="523" t="s">
        <v>5</v>
      </c>
      <c r="R2" s="469" t="s">
        <v>321</v>
      </c>
      <c r="S2" s="490"/>
      <c r="T2" s="469" t="s">
        <v>322</v>
      </c>
      <c r="U2" s="490"/>
      <c r="V2" s="469" t="s">
        <v>326</v>
      </c>
      <c r="W2" s="490"/>
      <c r="X2" s="469" t="s">
        <v>105</v>
      </c>
      <c r="Y2" s="490"/>
    </row>
    <row r="3" spans="1:25" ht="15" customHeight="1" x14ac:dyDescent="0.25">
      <c r="A3" s="470"/>
      <c r="B3" s="491"/>
      <c r="C3" s="470"/>
      <c r="D3" s="491"/>
      <c r="E3" s="470"/>
      <c r="F3" s="491"/>
      <c r="G3" s="470"/>
      <c r="H3" s="491"/>
      <c r="I3" s="470"/>
      <c r="J3" s="491"/>
      <c r="K3" s="470"/>
      <c r="L3" s="491"/>
      <c r="M3" s="470"/>
      <c r="N3" s="491"/>
      <c r="O3" s="470"/>
      <c r="P3" s="491"/>
      <c r="Q3" s="524"/>
      <c r="R3" s="470"/>
      <c r="S3" s="491"/>
      <c r="T3" s="470"/>
      <c r="U3" s="491"/>
      <c r="V3" s="470"/>
      <c r="W3" s="491"/>
      <c r="X3" s="470"/>
      <c r="Y3" s="491"/>
    </row>
    <row r="4" spans="1:25" x14ac:dyDescent="0.25">
      <c r="A4" s="521" t="s">
        <v>500</v>
      </c>
      <c r="B4" s="522"/>
      <c r="C4" s="481" t="s">
        <v>78</v>
      </c>
      <c r="D4" s="472"/>
      <c r="E4" s="482">
        <v>45000</v>
      </c>
      <c r="F4" s="566"/>
      <c r="G4" s="484">
        <v>45000</v>
      </c>
      <c r="H4" s="565"/>
      <c r="I4" s="486">
        <v>100</v>
      </c>
      <c r="J4" s="483"/>
      <c r="K4" s="481"/>
      <c r="L4" s="472"/>
      <c r="M4" s="482"/>
      <c r="N4" s="566"/>
      <c r="O4" s="484"/>
      <c r="P4" s="565"/>
      <c r="Q4" s="15"/>
      <c r="R4" s="485"/>
      <c r="S4" s="567"/>
      <c r="T4" s="471"/>
      <c r="U4" s="528"/>
      <c r="V4" s="471"/>
      <c r="W4" s="528"/>
      <c r="X4" s="471"/>
      <c r="Y4" s="528"/>
    </row>
    <row r="5" spans="1:25" x14ac:dyDescent="0.25">
      <c r="A5" s="486" t="s">
        <v>761</v>
      </c>
      <c r="B5" s="483"/>
      <c r="C5" s="481" t="s">
        <v>651</v>
      </c>
      <c r="D5" s="472"/>
      <c r="E5" s="482"/>
      <c r="F5" s="566"/>
      <c r="G5" s="484">
        <v>45000</v>
      </c>
      <c r="H5" s="565"/>
      <c r="I5" s="486"/>
      <c r="J5" s="483"/>
      <c r="K5" s="481"/>
      <c r="L5" s="472"/>
      <c r="M5" s="482"/>
      <c r="N5" s="566"/>
      <c r="O5" s="484"/>
      <c r="P5" s="565"/>
      <c r="Q5" s="15"/>
      <c r="R5" s="485"/>
      <c r="S5" s="567"/>
      <c r="T5" s="471"/>
      <c r="U5" s="528"/>
      <c r="V5" s="471"/>
      <c r="W5" s="528"/>
      <c r="X5" s="471"/>
      <c r="Y5" s="528"/>
    </row>
    <row r="6" spans="1:25" x14ac:dyDescent="0.25">
      <c r="A6" s="486" t="s">
        <v>762</v>
      </c>
      <c r="B6" s="483"/>
      <c r="C6" s="481" t="s">
        <v>269</v>
      </c>
      <c r="D6" s="472"/>
      <c r="E6" s="482"/>
      <c r="F6" s="566"/>
      <c r="G6" s="484">
        <v>45000</v>
      </c>
      <c r="H6" s="565"/>
      <c r="I6" s="486"/>
      <c r="J6" s="483"/>
      <c r="K6" s="481"/>
      <c r="L6" s="472"/>
      <c r="M6" s="482"/>
      <c r="N6" s="566"/>
      <c r="O6" s="484"/>
      <c r="P6" s="565"/>
      <c r="Q6" s="15"/>
      <c r="R6" s="485"/>
      <c r="S6" s="567"/>
      <c r="T6" s="471"/>
      <c r="U6" s="528"/>
      <c r="V6" s="471"/>
      <c r="W6" s="528"/>
      <c r="X6" s="471"/>
      <c r="Y6" s="528"/>
    </row>
    <row r="7" spans="1:25" x14ac:dyDescent="0.25">
      <c r="A7" s="486"/>
      <c r="B7" s="483"/>
      <c r="C7" s="481"/>
      <c r="D7" s="472"/>
      <c r="E7" s="482"/>
      <c r="F7" s="566"/>
      <c r="G7" s="484"/>
      <c r="H7" s="565"/>
      <c r="I7" s="486"/>
      <c r="J7" s="483"/>
      <c r="K7" s="481"/>
      <c r="L7" s="472"/>
      <c r="M7" s="482"/>
      <c r="N7" s="566"/>
      <c r="O7" s="484"/>
      <c r="P7" s="565"/>
      <c r="Q7" s="15"/>
      <c r="R7" s="485"/>
      <c r="S7" s="567"/>
      <c r="T7" s="471"/>
      <c r="U7" s="528"/>
      <c r="V7" s="471"/>
      <c r="W7" s="528"/>
      <c r="X7" s="471"/>
      <c r="Y7" s="528"/>
    </row>
    <row r="8" spans="1:25" x14ac:dyDescent="0.25">
      <c r="A8" s="486"/>
      <c r="B8" s="483"/>
      <c r="C8" s="481"/>
      <c r="D8" s="472"/>
      <c r="E8" s="482"/>
      <c r="F8" s="566"/>
      <c r="G8" s="484"/>
      <c r="H8" s="565"/>
      <c r="I8" s="486"/>
      <c r="J8" s="483"/>
      <c r="K8" s="481"/>
      <c r="L8" s="472"/>
      <c r="M8" s="482"/>
      <c r="N8" s="566"/>
      <c r="O8" s="484"/>
      <c r="P8" s="565"/>
      <c r="Q8" s="15"/>
      <c r="R8" s="485"/>
      <c r="S8" s="567"/>
      <c r="T8" s="471"/>
      <c r="U8" s="528"/>
      <c r="V8" s="471"/>
      <c r="W8" s="528"/>
      <c r="X8" s="471"/>
      <c r="Y8" s="528"/>
    </row>
    <row r="9" spans="1:25" x14ac:dyDescent="0.25">
      <c r="A9" s="486"/>
      <c r="B9" s="483"/>
      <c r="C9" s="481"/>
      <c r="D9" s="472"/>
      <c r="E9" s="482"/>
      <c r="F9" s="566"/>
      <c r="G9" s="484"/>
      <c r="H9" s="565"/>
      <c r="I9" s="486"/>
      <c r="J9" s="483"/>
      <c r="K9" s="481"/>
      <c r="L9" s="472"/>
      <c r="M9" s="482"/>
      <c r="N9" s="566"/>
      <c r="O9" s="484"/>
      <c r="P9" s="565"/>
      <c r="Q9" s="15"/>
      <c r="R9" s="485"/>
      <c r="S9" s="567"/>
      <c r="T9" s="471"/>
      <c r="U9" s="528"/>
      <c r="V9" s="471"/>
      <c r="W9" s="528"/>
      <c r="X9" s="471"/>
      <c r="Y9" s="528"/>
    </row>
    <row r="10" spans="1:25" x14ac:dyDescent="0.25">
      <c r="A10" s="486"/>
      <c r="B10" s="483"/>
      <c r="C10" s="481"/>
      <c r="D10" s="472"/>
      <c r="E10" s="482"/>
      <c r="F10" s="566"/>
      <c r="G10" s="484"/>
      <c r="H10" s="565"/>
      <c r="I10" s="486"/>
      <c r="J10" s="483"/>
      <c r="K10" s="481"/>
      <c r="L10" s="472"/>
      <c r="M10" s="482"/>
      <c r="N10" s="566"/>
      <c r="O10" s="484"/>
      <c r="P10" s="565"/>
      <c r="Q10" s="15"/>
      <c r="R10" s="485"/>
      <c r="S10" s="567"/>
      <c r="T10" s="471"/>
      <c r="U10" s="528"/>
      <c r="V10" s="471"/>
      <c r="W10" s="528"/>
      <c r="X10" s="471"/>
      <c r="Y10" s="528"/>
    </row>
    <row r="11" spans="1:25" x14ac:dyDescent="0.25">
      <c r="A11" s="486"/>
      <c r="B11" s="483"/>
      <c r="C11" s="481"/>
      <c r="D11" s="472"/>
      <c r="E11" s="482"/>
      <c r="F11" s="566"/>
      <c r="G11" s="484"/>
      <c r="H11" s="565"/>
      <c r="I11" s="486"/>
      <c r="J11" s="483"/>
      <c r="K11" s="481"/>
      <c r="L11" s="472"/>
      <c r="M11" s="482"/>
      <c r="N11" s="566"/>
      <c r="O11" s="484"/>
      <c r="P11" s="565"/>
      <c r="Q11" s="15"/>
      <c r="R11" s="485"/>
      <c r="S11" s="567"/>
      <c r="T11" s="471"/>
      <c r="U11" s="528"/>
      <c r="V11" s="471"/>
      <c r="W11" s="528"/>
      <c r="X11" s="471"/>
      <c r="Y11" s="528"/>
    </row>
    <row r="12" spans="1:25" x14ac:dyDescent="0.25">
      <c r="A12" s="486"/>
      <c r="B12" s="483"/>
      <c r="C12" s="481"/>
      <c r="D12" s="472"/>
      <c r="E12" s="482"/>
      <c r="F12" s="566"/>
      <c r="G12" s="484"/>
      <c r="H12" s="565"/>
      <c r="I12" s="486"/>
      <c r="J12" s="483"/>
      <c r="K12" s="481"/>
      <c r="L12" s="472"/>
      <c r="M12" s="482"/>
      <c r="N12" s="566"/>
      <c r="O12" s="484"/>
      <c r="P12" s="565"/>
      <c r="Q12" s="15"/>
      <c r="R12" s="485"/>
      <c r="S12" s="567"/>
      <c r="T12" s="471"/>
      <c r="U12" s="528"/>
      <c r="V12" s="471"/>
      <c r="W12" s="528"/>
      <c r="X12" s="471"/>
      <c r="Y12" s="528"/>
    </row>
    <row r="13" spans="1:25" x14ac:dyDescent="0.25">
      <c r="A13" s="486"/>
      <c r="B13" s="483"/>
      <c r="C13" s="481"/>
      <c r="D13" s="472"/>
      <c r="E13" s="482"/>
      <c r="F13" s="566"/>
      <c r="G13" s="484"/>
      <c r="H13" s="565"/>
      <c r="I13" s="486"/>
      <c r="J13" s="483"/>
      <c r="K13" s="481"/>
      <c r="L13" s="472"/>
      <c r="M13" s="482"/>
      <c r="N13" s="566"/>
      <c r="O13" s="484"/>
      <c r="P13" s="565"/>
      <c r="Q13" s="15"/>
      <c r="R13" s="485"/>
      <c r="S13" s="567"/>
      <c r="T13" s="471"/>
      <c r="U13" s="528"/>
      <c r="V13" s="471"/>
      <c r="W13" s="528"/>
      <c r="X13" s="471"/>
      <c r="Y13" s="528"/>
    </row>
    <row r="14" spans="1:25" x14ac:dyDescent="0.25">
      <c r="A14" s="486"/>
      <c r="B14" s="483"/>
      <c r="C14" s="481"/>
      <c r="D14" s="472"/>
      <c r="E14" s="482"/>
      <c r="F14" s="566"/>
      <c r="G14" s="484"/>
      <c r="H14" s="565"/>
      <c r="I14" s="486"/>
      <c r="J14" s="483"/>
      <c r="K14" s="481"/>
      <c r="L14" s="472"/>
      <c r="M14" s="482"/>
      <c r="N14" s="566"/>
      <c r="O14" s="484"/>
      <c r="P14" s="565"/>
      <c r="Q14" s="15"/>
      <c r="R14" s="485"/>
      <c r="S14" s="567"/>
      <c r="T14" s="471"/>
      <c r="U14" s="528"/>
      <c r="V14" s="471"/>
      <c r="W14" s="528"/>
      <c r="X14" s="471"/>
      <c r="Y14" s="528"/>
    </row>
    <row r="15" spans="1:25" x14ac:dyDescent="0.25">
      <c r="A15" s="486"/>
      <c r="B15" s="483"/>
      <c r="C15" s="481"/>
      <c r="D15" s="472"/>
      <c r="E15" s="482"/>
      <c r="F15" s="566"/>
      <c r="G15" s="484"/>
      <c r="H15" s="565"/>
      <c r="I15" s="486"/>
      <c r="J15" s="483"/>
      <c r="K15" s="481"/>
      <c r="L15" s="472"/>
      <c r="M15" s="482"/>
      <c r="N15" s="566"/>
      <c r="O15" s="484"/>
      <c r="P15" s="565"/>
      <c r="Q15" s="15"/>
      <c r="R15" s="485"/>
      <c r="S15" s="567"/>
      <c r="T15" s="471"/>
      <c r="U15" s="528"/>
      <c r="V15" s="471"/>
      <c r="W15" s="528"/>
      <c r="X15" s="471"/>
      <c r="Y15" s="528"/>
    </row>
    <row r="16" spans="1:25" x14ac:dyDescent="0.25">
      <c r="A16" s="486"/>
      <c r="B16" s="483"/>
      <c r="C16" s="481"/>
      <c r="D16" s="472"/>
      <c r="E16" s="482"/>
      <c r="F16" s="566"/>
      <c r="G16" s="484"/>
      <c r="H16" s="565"/>
      <c r="I16" s="486"/>
      <c r="J16" s="483"/>
      <c r="K16" s="481"/>
      <c r="L16" s="472"/>
      <c r="M16" s="482"/>
      <c r="N16" s="566"/>
      <c r="O16" s="484"/>
      <c r="P16" s="565"/>
      <c r="Q16" s="15"/>
      <c r="R16" s="485"/>
      <c r="S16" s="567"/>
      <c r="T16" s="471"/>
      <c r="U16" s="528"/>
      <c r="V16" s="471"/>
      <c r="W16" s="528"/>
      <c r="X16" s="471"/>
      <c r="Y16" s="528"/>
    </row>
    <row r="17" spans="1:25" x14ac:dyDescent="0.25">
      <c r="A17" s="486"/>
      <c r="B17" s="483"/>
      <c r="C17" s="481"/>
      <c r="D17" s="472"/>
      <c r="E17" s="482"/>
      <c r="F17" s="566"/>
      <c r="G17" s="484"/>
      <c r="H17" s="565"/>
      <c r="I17" s="486"/>
      <c r="J17" s="483"/>
      <c r="K17" s="481"/>
      <c r="L17" s="472"/>
      <c r="M17" s="482"/>
      <c r="N17" s="566"/>
      <c r="O17" s="484"/>
      <c r="P17" s="565"/>
      <c r="Q17" s="15"/>
      <c r="R17" s="485"/>
      <c r="S17" s="567"/>
      <c r="T17" s="471"/>
      <c r="U17" s="528"/>
      <c r="V17" s="471"/>
      <c r="W17" s="528"/>
      <c r="X17" s="471"/>
      <c r="Y17" s="528"/>
    </row>
    <row r="18" spans="1:25" x14ac:dyDescent="0.25">
      <c r="A18" s="486"/>
      <c r="B18" s="483"/>
      <c r="C18" s="481"/>
      <c r="D18" s="472"/>
      <c r="E18" s="482"/>
      <c r="F18" s="566"/>
      <c r="G18" s="484"/>
      <c r="H18" s="565"/>
      <c r="I18" s="486"/>
      <c r="J18" s="483"/>
      <c r="K18" s="481"/>
      <c r="L18" s="472"/>
      <c r="M18" s="482"/>
      <c r="N18" s="566"/>
      <c r="O18" s="484"/>
      <c r="P18" s="565"/>
      <c r="Q18" s="15"/>
      <c r="R18" s="485"/>
      <c r="S18" s="567"/>
      <c r="T18" s="471"/>
      <c r="U18" s="528"/>
      <c r="V18" s="471"/>
      <c r="W18" s="528"/>
      <c r="X18" s="471"/>
      <c r="Y18" s="528"/>
    </row>
    <row r="19" spans="1:25" x14ac:dyDescent="0.25">
      <c r="A19" s="486"/>
      <c r="B19" s="483"/>
      <c r="C19" s="481"/>
      <c r="D19" s="472"/>
      <c r="E19" s="482"/>
      <c r="F19" s="566"/>
      <c r="G19" s="484"/>
      <c r="H19" s="565"/>
      <c r="I19" s="486"/>
      <c r="J19" s="483"/>
      <c r="K19" s="481"/>
      <c r="L19" s="472"/>
      <c r="M19" s="482"/>
      <c r="N19" s="566"/>
      <c r="O19" s="484"/>
      <c r="P19" s="565"/>
      <c r="Q19" s="15"/>
      <c r="R19" s="485"/>
      <c r="S19" s="567"/>
      <c r="T19" s="471"/>
      <c r="U19" s="528"/>
      <c r="V19" s="471"/>
      <c r="W19" s="528"/>
      <c r="X19" s="471"/>
      <c r="Y19" s="528"/>
    </row>
    <row r="20" spans="1:25" x14ac:dyDescent="0.25">
      <c r="A20" s="486"/>
      <c r="B20" s="483"/>
      <c r="C20" s="481"/>
      <c r="D20" s="472"/>
      <c r="E20" s="482"/>
      <c r="F20" s="566"/>
      <c r="G20" s="484"/>
      <c r="H20" s="565"/>
      <c r="I20" s="486"/>
      <c r="J20" s="483"/>
      <c r="K20" s="481"/>
      <c r="L20" s="472"/>
      <c r="M20" s="482"/>
      <c r="N20" s="566"/>
      <c r="O20" s="484"/>
      <c r="P20" s="565"/>
      <c r="Q20" s="15"/>
      <c r="R20" s="485"/>
      <c r="S20" s="567"/>
      <c r="T20" s="471"/>
      <c r="U20" s="528"/>
      <c r="V20" s="471"/>
      <c r="W20" s="528"/>
      <c r="X20" s="471"/>
      <c r="Y20" s="528"/>
    </row>
    <row r="21" spans="1:25" x14ac:dyDescent="0.25">
      <c r="A21" s="486"/>
      <c r="B21" s="483"/>
      <c r="C21" s="481"/>
      <c r="D21" s="472"/>
      <c r="E21" s="482"/>
      <c r="F21" s="566"/>
      <c r="G21" s="484"/>
      <c r="H21" s="565"/>
      <c r="I21" s="486"/>
      <c r="J21" s="483"/>
      <c r="K21" s="481"/>
      <c r="L21" s="472"/>
      <c r="M21" s="482"/>
      <c r="N21" s="566"/>
      <c r="O21" s="484"/>
      <c r="P21" s="565"/>
      <c r="Q21" s="15"/>
      <c r="R21" s="485"/>
      <c r="S21" s="567"/>
      <c r="T21" s="471"/>
      <c r="U21" s="528"/>
      <c r="V21" s="471"/>
      <c r="W21" s="528"/>
      <c r="X21" s="471"/>
      <c r="Y21" s="528"/>
    </row>
    <row r="22" spans="1:25" x14ac:dyDescent="0.25">
      <c r="A22" s="486"/>
      <c r="B22" s="483"/>
      <c r="C22" s="481"/>
      <c r="D22" s="472"/>
      <c r="E22" s="482"/>
      <c r="F22" s="566"/>
      <c r="G22" s="484"/>
      <c r="H22" s="565"/>
      <c r="I22" s="486"/>
      <c r="J22" s="483"/>
      <c r="K22" s="481"/>
      <c r="L22" s="472"/>
      <c r="M22" s="482"/>
      <c r="N22" s="566"/>
      <c r="O22" s="484"/>
      <c r="P22" s="565"/>
      <c r="Q22" s="15"/>
      <c r="R22" s="485"/>
      <c r="S22" s="567"/>
      <c r="T22" s="471"/>
      <c r="U22" s="528"/>
      <c r="V22" s="471"/>
      <c r="W22" s="528"/>
      <c r="X22" s="471"/>
      <c r="Y22" s="528"/>
    </row>
    <row r="23" spans="1:25" x14ac:dyDescent="0.25">
      <c r="A23" s="486"/>
      <c r="B23" s="483"/>
      <c r="C23" s="481"/>
      <c r="D23" s="472"/>
      <c r="E23" s="482"/>
      <c r="F23" s="566"/>
      <c r="G23" s="484"/>
      <c r="H23" s="565"/>
      <c r="I23" s="486"/>
      <c r="J23" s="483"/>
      <c r="K23" s="481"/>
      <c r="L23" s="472"/>
      <c r="M23" s="482"/>
      <c r="N23" s="566"/>
      <c r="O23" s="484"/>
      <c r="P23" s="565"/>
      <c r="Q23" s="15"/>
      <c r="R23" s="485"/>
      <c r="S23" s="567"/>
      <c r="T23" s="471"/>
      <c r="U23" s="528"/>
      <c r="V23" s="471"/>
      <c r="W23" s="528"/>
      <c r="X23" s="471"/>
      <c r="Y23" s="528"/>
    </row>
    <row r="24" spans="1:25" x14ac:dyDescent="0.25">
      <c r="A24" s="486"/>
      <c r="B24" s="483"/>
      <c r="C24" s="481"/>
      <c r="D24" s="472"/>
      <c r="E24" s="482"/>
      <c r="F24" s="566"/>
      <c r="G24" s="484"/>
      <c r="H24" s="565"/>
      <c r="I24" s="486"/>
      <c r="J24" s="483"/>
      <c r="K24" s="481"/>
      <c r="L24" s="472"/>
      <c r="M24" s="482">
        <f>SUM(M4:N19)</f>
        <v>0</v>
      </c>
      <c r="N24" s="566"/>
      <c r="O24" s="482">
        <f>SUM(O4:P19)</f>
        <v>0</v>
      </c>
      <c r="P24" s="566"/>
      <c r="Q24" s="15"/>
      <c r="R24" s="485"/>
      <c r="S24" s="567"/>
      <c r="T24" s="471"/>
      <c r="U24" s="528"/>
      <c r="V24" s="471"/>
      <c r="W24" s="528"/>
      <c r="X24" s="471"/>
      <c r="Y24" s="528"/>
    </row>
    <row r="29" spans="1:25" ht="15" customHeight="1" x14ac:dyDescent="0.25">
      <c r="N29" s="473" t="s">
        <v>323</v>
      </c>
      <c r="O29" s="474"/>
      <c r="P29" s="477">
        <f>SUM(R4:S8)</f>
        <v>0</v>
      </c>
      <c r="Q29" s="478"/>
    </row>
    <row r="30" spans="1:25" ht="15" customHeight="1" x14ac:dyDescent="0.25">
      <c r="N30" s="475"/>
      <c r="O30" s="476"/>
      <c r="P30" s="479"/>
      <c r="Q30" s="480"/>
    </row>
    <row r="31" spans="1:25" x14ac:dyDescent="0.25">
      <c r="N31" s="14"/>
      <c r="O31" s="14"/>
      <c r="P31" s="14"/>
      <c r="Q31" s="14"/>
    </row>
    <row r="32" spans="1:25" ht="15" customHeight="1" x14ac:dyDescent="0.25">
      <c r="N32" s="453" t="s">
        <v>324</v>
      </c>
      <c r="O32" s="454"/>
      <c r="P32" s="457">
        <f>SUM(T4:U8)</f>
        <v>0</v>
      </c>
      <c r="Q32" s="458"/>
    </row>
    <row r="33" spans="14:17" ht="15" customHeight="1" x14ac:dyDescent="0.25">
      <c r="N33" s="455"/>
      <c r="O33" s="456"/>
      <c r="P33" s="459"/>
      <c r="Q33" s="460"/>
    </row>
    <row r="34" spans="14:17" x14ac:dyDescent="0.25">
      <c r="N34" s="14"/>
      <c r="O34" s="14"/>
      <c r="P34" s="14"/>
      <c r="Q34" s="14"/>
    </row>
    <row r="35" spans="14:17" ht="15" customHeight="1" x14ac:dyDescent="0.25">
      <c r="N35" s="453" t="s">
        <v>66</v>
      </c>
      <c r="O35" s="454"/>
      <c r="P35" s="457">
        <f>SUM(X4:Y13)</f>
        <v>0</v>
      </c>
      <c r="Q35" s="458"/>
    </row>
    <row r="36" spans="14:17" ht="15" customHeight="1" x14ac:dyDescent="0.25">
      <c r="N36" s="455"/>
      <c r="O36" s="456"/>
      <c r="P36" s="459"/>
      <c r="Q36" s="460"/>
    </row>
    <row r="37" spans="14:17" x14ac:dyDescent="0.25">
      <c r="N37" s="14"/>
      <c r="O37" s="14"/>
      <c r="P37" s="14"/>
      <c r="Q37" s="14"/>
    </row>
    <row r="38" spans="14:17" ht="15" customHeight="1" x14ac:dyDescent="0.25">
      <c r="N38" s="461" t="s">
        <v>71</v>
      </c>
      <c r="O38" s="462"/>
      <c r="P38" s="465">
        <f>P29-P32-P35</f>
        <v>0</v>
      </c>
      <c r="Q38" s="568"/>
    </row>
    <row r="39" spans="14:17" ht="15" customHeight="1" x14ac:dyDescent="0.25">
      <c r="N39" s="463"/>
      <c r="O39" s="464"/>
      <c r="P39" s="569"/>
      <c r="Q39" s="570"/>
    </row>
  </sheetData>
  <mergeCells count="273">
    <mergeCell ref="X21:Y21"/>
    <mergeCell ref="X22:Y22"/>
    <mergeCell ref="X23:Y23"/>
    <mergeCell ref="X24:Y24"/>
    <mergeCell ref="X12:Y12"/>
    <mergeCell ref="X13:Y13"/>
    <mergeCell ref="X14:Y14"/>
    <mergeCell ref="X15:Y15"/>
    <mergeCell ref="X16:Y16"/>
    <mergeCell ref="X17:Y17"/>
    <mergeCell ref="X18:Y18"/>
    <mergeCell ref="X19:Y19"/>
    <mergeCell ref="X20:Y20"/>
    <mergeCell ref="X2:Y3"/>
    <mergeCell ref="X4:Y4"/>
    <mergeCell ref="X5:Y5"/>
    <mergeCell ref="X6:Y6"/>
    <mergeCell ref="X7:Y7"/>
    <mergeCell ref="X8:Y8"/>
    <mergeCell ref="X9:Y9"/>
    <mergeCell ref="X10:Y10"/>
    <mergeCell ref="X11:Y11"/>
    <mergeCell ref="A22:B22"/>
    <mergeCell ref="A23:B23"/>
    <mergeCell ref="K22:L22"/>
    <mergeCell ref="K23:L23"/>
    <mergeCell ref="M22:N22"/>
    <mergeCell ref="M23:N23"/>
    <mergeCell ref="O22:P22"/>
    <mergeCell ref="O23:P23"/>
    <mergeCell ref="R22:S22"/>
    <mergeCell ref="R23:S23"/>
    <mergeCell ref="I23:J23"/>
    <mergeCell ref="I22:J22"/>
    <mergeCell ref="G23:H23"/>
    <mergeCell ref="G22:H22"/>
    <mergeCell ref="E23:F23"/>
    <mergeCell ref="E22:F22"/>
    <mergeCell ref="C23:D23"/>
    <mergeCell ref="C22:D22"/>
    <mergeCell ref="N32:O33"/>
    <mergeCell ref="P32:Q33"/>
    <mergeCell ref="N38:O39"/>
    <mergeCell ref="P38:Q39"/>
    <mergeCell ref="N35:O36"/>
    <mergeCell ref="P35:Q36"/>
    <mergeCell ref="T19:U19"/>
    <mergeCell ref="T20:U20"/>
    <mergeCell ref="N29:O30"/>
    <mergeCell ref="P29:Q30"/>
    <mergeCell ref="M20:N20"/>
    <mergeCell ref="M19:N19"/>
    <mergeCell ref="T21:U21"/>
    <mergeCell ref="T24:U24"/>
    <mergeCell ref="R21:S21"/>
    <mergeCell ref="O21:P21"/>
    <mergeCell ref="M21:N21"/>
    <mergeCell ref="T22:U22"/>
    <mergeCell ref="T23:U23"/>
    <mergeCell ref="T13:U13"/>
    <mergeCell ref="T14:U14"/>
    <mergeCell ref="T15:U15"/>
    <mergeCell ref="T16:U16"/>
    <mergeCell ref="T17:U17"/>
    <mergeCell ref="T18:U18"/>
    <mergeCell ref="R20:S20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R16:S16"/>
    <mergeCell ref="R17:S17"/>
    <mergeCell ref="R18:S18"/>
    <mergeCell ref="R19:S19"/>
    <mergeCell ref="R10:S10"/>
    <mergeCell ref="R11:S11"/>
    <mergeCell ref="R12:S12"/>
    <mergeCell ref="R13:S13"/>
    <mergeCell ref="R14:S14"/>
    <mergeCell ref="R15:S15"/>
    <mergeCell ref="O19:P19"/>
    <mergeCell ref="O20:P20"/>
    <mergeCell ref="R4:S4"/>
    <mergeCell ref="R5:S5"/>
    <mergeCell ref="R6:S6"/>
    <mergeCell ref="R7:S7"/>
    <mergeCell ref="R8:S8"/>
    <mergeCell ref="R9:S9"/>
    <mergeCell ref="O13:P13"/>
    <mergeCell ref="O14:P14"/>
    <mergeCell ref="O15:P15"/>
    <mergeCell ref="O16:P16"/>
    <mergeCell ref="O17:P17"/>
    <mergeCell ref="O18:P18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M16:N16"/>
    <mergeCell ref="M17:N17"/>
    <mergeCell ref="M18:N18"/>
    <mergeCell ref="M10:N10"/>
    <mergeCell ref="M11:N11"/>
    <mergeCell ref="M12:N12"/>
    <mergeCell ref="M13:N13"/>
    <mergeCell ref="M14:N14"/>
    <mergeCell ref="M15:N15"/>
    <mergeCell ref="K19:L19"/>
    <mergeCell ref="K20:L20"/>
    <mergeCell ref="M4:N4"/>
    <mergeCell ref="M5:N5"/>
    <mergeCell ref="M6:N6"/>
    <mergeCell ref="M7:N7"/>
    <mergeCell ref="M8:N8"/>
    <mergeCell ref="M9:N9"/>
    <mergeCell ref="K13:L13"/>
    <mergeCell ref="K14:L14"/>
    <mergeCell ref="K15:L15"/>
    <mergeCell ref="K16:L16"/>
    <mergeCell ref="K17:L17"/>
    <mergeCell ref="K18:L18"/>
    <mergeCell ref="K7:L7"/>
    <mergeCell ref="K8:L8"/>
    <mergeCell ref="K9:L9"/>
    <mergeCell ref="K10:L10"/>
    <mergeCell ref="K11:L11"/>
    <mergeCell ref="K12:L12"/>
    <mergeCell ref="G13:H13"/>
    <mergeCell ref="G14:H14"/>
    <mergeCell ref="G15:H15"/>
    <mergeCell ref="G16:H16"/>
    <mergeCell ref="G17:H17"/>
    <mergeCell ref="G18:H18"/>
    <mergeCell ref="I20:J20"/>
    <mergeCell ref="I19:J19"/>
    <mergeCell ref="G10:H10"/>
    <mergeCell ref="G11:H11"/>
    <mergeCell ref="G12:H12"/>
    <mergeCell ref="G19:H19"/>
    <mergeCell ref="I16:J16"/>
    <mergeCell ref="I17:J17"/>
    <mergeCell ref="I18:J18"/>
    <mergeCell ref="I10:J10"/>
    <mergeCell ref="I11:J11"/>
    <mergeCell ref="I12:J12"/>
    <mergeCell ref="I13:J13"/>
    <mergeCell ref="I14:J14"/>
    <mergeCell ref="I15:J15"/>
    <mergeCell ref="G20:H20"/>
    <mergeCell ref="C7:D7"/>
    <mergeCell ref="C6:D6"/>
    <mergeCell ref="C5:D5"/>
    <mergeCell ref="C4:D4"/>
    <mergeCell ref="C16:D16"/>
    <mergeCell ref="C17:D17"/>
    <mergeCell ref="C18:D18"/>
    <mergeCell ref="E20:F20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15:F15"/>
    <mergeCell ref="C19:D19"/>
    <mergeCell ref="C20:D20"/>
    <mergeCell ref="A21:B21"/>
    <mergeCell ref="A6:B6"/>
    <mergeCell ref="A7:B7"/>
    <mergeCell ref="A8:B8"/>
    <mergeCell ref="A9:B9"/>
    <mergeCell ref="A2:B3"/>
    <mergeCell ref="A20:B20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4:B4"/>
    <mergeCell ref="A5:B5"/>
    <mergeCell ref="V2:W3"/>
    <mergeCell ref="V4:W4"/>
    <mergeCell ref="V5:W5"/>
    <mergeCell ref="V6:W6"/>
    <mergeCell ref="V7:W7"/>
    <mergeCell ref="V8:W8"/>
    <mergeCell ref="V9:W9"/>
    <mergeCell ref="V10:W10"/>
    <mergeCell ref="V11:W11"/>
    <mergeCell ref="V22:W22"/>
    <mergeCell ref="V23:W23"/>
    <mergeCell ref="V19:W19"/>
    <mergeCell ref="V20:W20"/>
    <mergeCell ref="V21:W21"/>
    <mergeCell ref="V12:W12"/>
    <mergeCell ref="V13:W13"/>
    <mergeCell ref="V14:W14"/>
    <mergeCell ref="V15:W15"/>
    <mergeCell ref="V16:W16"/>
    <mergeCell ref="V17:W17"/>
    <mergeCell ref="V18:W18"/>
    <mergeCell ref="V24:W24"/>
    <mergeCell ref="A24:B24"/>
    <mergeCell ref="C24:D24"/>
    <mergeCell ref="E24:F24"/>
    <mergeCell ref="G24:H24"/>
    <mergeCell ref="I24:J24"/>
    <mergeCell ref="K24:L24"/>
    <mergeCell ref="M24:N24"/>
    <mergeCell ref="O24:P24"/>
    <mergeCell ref="R24:S24"/>
    <mergeCell ref="T2:U3"/>
    <mergeCell ref="R2:S3"/>
    <mergeCell ref="Q2:Q3"/>
    <mergeCell ref="O2:P3"/>
    <mergeCell ref="M2:N3"/>
    <mergeCell ref="K6:L6"/>
    <mergeCell ref="K5:L5"/>
    <mergeCell ref="K4:L4"/>
    <mergeCell ref="G9:H9"/>
    <mergeCell ref="G8:H8"/>
    <mergeCell ref="G7:H7"/>
    <mergeCell ref="G6:H6"/>
    <mergeCell ref="G5:H5"/>
    <mergeCell ref="G4:H4"/>
    <mergeCell ref="I4:J4"/>
    <mergeCell ref="I5:J5"/>
    <mergeCell ref="I6:J6"/>
    <mergeCell ref="I7:J7"/>
    <mergeCell ref="I8:J8"/>
    <mergeCell ref="I9:J9"/>
    <mergeCell ref="K21:L21"/>
    <mergeCell ref="I21:J21"/>
    <mergeCell ref="G21:H21"/>
    <mergeCell ref="E21:F21"/>
    <mergeCell ref="C21:D21"/>
    <mergeCell ref="K2:L3"/>
    <mergeCell ref="I2:J3"/>
    <mergeCell ref="G2:H3"/>
    <mergeCell ref="E2:F3"/>
    <mergeCell ref="C2:D3"/>
    <mergeCell ref="E4:F4"/>
    <mergeCell ref="E5:F5"/>
    <mergeCell ref="E6:F6"/>
    <mergeCell ref="E7:F7"/>
    <mergeCell ref="E8:F8"/>
    <mergeCell ref="E9:F9"/>
    <mergeCell ref="C13:D13"/>
    <mergeCell ref="C14:D14"/>
    <mergeCell ref="C15:D15"/>
    <mergeCell ref="C12:D12"/>
    <mergeCell ref="C11:D11"/>
    <mergeCell ref="C10:D10"/>
    <mergeCell ref="C9:D9"/>
    <mergeCell ref="C8:D8"/>
  </mergeCells>
  <pageMargins left="0.7" right="0.7" top="0.75" bottom="0.75" header="0.3" footer="0.3"/>
  <pageSetup scale="40" orientation="landscape" horizontalDpi="1200" verticalDpi="12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C1" sqref="C1:C2"/>
    </sheetView>
  </sheetViews>
  <sheetFormatPr baseColWidth="10" defaultRowHeight="15" x14ac:dyDescent="0.25"/>
  <cols>
    <col min="1" max="1" width="10.5703125" bestFit="1" customWidth="1"/>
    <col min="2" max="2" width="15.42578125" bestFit="1" customWidth="1"/>
    <col min="3" max="3" width="29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4.5703125" bestFit="1" customWidth="1"/>
    <col min="12" max="12" width="13.85546875" bestFit="1" customWidth="1"/>
    <col min="13" max="13" width="14.28515625" bestFit="1" customWidth="1"/>
    <col min="14" max="14" width="14.85546875" bestFit="1" customWidth="1"/>
  </cols>
  <sheetData>
    <row r="1" spans="1:15" ht="15" customHeight="1" x14ac:dyDescent="0.25">
      <c r="A1" s="395" t="s">
        <v>329</v>
      </c>
      <c r="B1" s="395" t="s">
        <v>346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147</v>
      </c>
      <c r="N1" s="395" t="s">
        <v>105</v>
      </c>
      <c r="O1" s="395" t="s">
        <v>9</v>
      </c>
    </row>
    <row r="2" spans="1:15" ht="1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24">
        <v>1</v>
      </c>
      <c r="B3" s="67">
        <v>45414</v>
      </c>
      <c r="C3" s="3" t="s">
        <v>466</v>
      </c>
      <c r="D3" s="32" t="s">
        <v>27</v>
      </c>
      <c r="E3" s="10"/>
      <c r="F3" s="4">
        <v>45000</v>
      </c>
      <c r="G3" s="225"/>
      <c r="H3" s="4">
        <f>F3-G3</f>
        <v>45000</v>
      </c>
      <c r="I3" s="5">
        <v>680</v>
      </c>
      <c r="J3" s="5">
        <f>H3*I3</f>
        <v>30600000</v>
      </c>
      <c r="K3" s="5">
        <v>30600000</v>
      </c>
      <c r="L3" s="5">
        <f>J3-K3</f>
        <v>0</v>
      </c>
      <c r="M3" s="255" t="s">
        <v>469</v>
      </c>
      <c r="N3" s="5">
        <v>3946400</v>
      </c>
      <c r="O3" s="11">
        <v>45414</v>
      </c>
    </row>
    <row r="4" spans="1:15" ht="16.5" x14ac:dyDescent="0.3">
      <c r="A4" s="223">
        <f>A3+1</f>
        <v>2</v>
      </c>
      <c r="B4" s="67"/>
      <c r="C4" s="3"/>
      <c r="D4" s="32"/>
      <c r="E4" s="10"/>
      <c r="F4" s="4"/>
      <c r="G4" s="10"/>
      <c r="H4" s="4"/>
      <c r="I4" s="5"/>
      <c r="J4" s="5"/>
      <c r="K4" s="10"/>
      <c r="L4" s="5"/>
      <c r="M4" s="262"/>
      <c r="N4" s="5">
        <v>20000000</v>
      </c>
      <c r="O4" s="11">
        <v>45436</v>
      </c>
    </row>
    <row r="5" spans="1:15" ht="16.5" x14ac:dyDescent="0.3">
      <c r="A5" s="223">
        <f t="shared" ref="A5:A10" si="0">A4+1</f>
        <v>3</v>
      </c>
      <c r="B5" s="67"/>
      <c r="C5" s="3"/>
      <c r="D5" s="32"/>
      <c r="E5" s="10"/>
      <c r="F5" s="4"/>
      <c r="G5" s="10"/>
      <c r="H5" s="4"/>
      <c r="I5" s="5"/>
      <c r="J5" s="5"/>
      <c r="K5" s="10"/>
      <c r="L5" s="5"/>
      <c r="M5" s="262"/>
      <c r="N5" s="5">
        <v>6653600</v>
      </c>
      <c r="O5" s="11">
        <v>45439</v>
      </c>
    </row>
    <row r="6" spans="1:15" x14ac:dyDescent="0.25">
      <c r="A6" s="223">
        <f t="shared" si="0"/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223">
        <f t="shared" si="0"/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x14ac:dyDescent="0.25">
      <c r="A8" s="223">
        <f t="shared" si="0"/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x14ac:dyDescent="0.25">
      <c r="A9" s="223">
        <f t="shared" si="0"/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25">
      <c r="A10" s="223">
        <f t="shared" si="0"/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20" spans="1:15" x14ac:dyDescent="0.25">
      <c r="J20" s="492" t="s">
        <v>55</v>
      </c>
      <c r="K20" s="398">
        <f>SUM(J3:J17)</f>
        <v>30600000</v>
      </c>
      <c r="L20" s="398"/>
      <c r="M20" s="398"/>
    </row>
    <row r="21" spans="1:15" x14ac:dyDescent="0.25">
      <c r="J21" s="492"/>
      <c r="K21" s="398"/>
      <c r="L21" s="398"/>
      <c r="M21" s="398"/>
    </row>
    <row r="23" spans="1:15" x14ac:dyDescent="0.25">
      <c r="J23" s="492" t="s">
        <v>66</v>
      </c>
      <c r="K23" s="398">
        <f>SUM(N3:N17)</f>
        <v>30600000</v>
      </c>
      <c r="L23" s="398"/>
      <c r="M23" s="398">
        <f>M7+M8</f>
        <v>0</v>
      </c>
    </row>
    <row r="24" spans="1:15" x14ac:dyDescent="0.25">
      <c r="J24" s="492"/>
      <c r="K24" s="398"/>
      <c r="L24" s="398"/>
      <c r="M24" s="398"/>
    </row>
    <row r="26" spans="1:15" x14ac:dyDescent="0.25">
      <c r="J26" s="492" t="s">
        <v>71</v>
      </c>
      <c r="K26" s="398">
        <f>K20-K23</f>
        <v>0</v>
      </c>
      <c r="L26" s="398"/>
      <c r="M26" s="398">
        <f>K20-M23</f>
        <v>30600000</v>
      </c>
    </row>
    <row r="27" spans="1:15" x14ac:dyDescent="0.25">
      <c r="J27" s="492"/>
      <c r="K27" s="398"/>
      <c r="L27" s="398"/>
      <c r="M27" s="398"/>
    </row>
  </sheetData>
  <mergeCells count="2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J26:J27"/>
    <mergeCell ref="K26:M27"/>
    <mergeCell ref="M1:M2"/>
    <mergeCell ref="N1:N2"/>
    <mergeCell ref="O1:O2"/>
    <mergeCell ref="J20:J21"/>
    <mergeCell ref="K20:M21"/>
    <mergeCell ref="J23:J24"/>
    <mergeCell ref="K23:M24"/>
    <mergeCell ref="L1:L2"/>
  </mergeCells>
  <pageMargins left="0.7" right="0.7" top="0.75" bottom="0.75" header="0.3" footer="0.3"/>
  <pageSetup scale="55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D8" workbookViewId="0">
      <selection activeCell="G19" sqref="G19"/>
    </sheetView>
  </sheetViews>
  <sheetFormatPr baseColWidth="10" defaultRowHeight="15" x14ac:dyDescent="0.25"/>
  <cols>
    <col min="2" max="2" width="10.7109375" bestFit="1" customWidth="1"/>
    <col min="3" max="3" width="14.42578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4.85546875" bestFit="1" customWidth="1"/>
  </cols>
  <sheetData>
    <row r="1" spans="1:16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  <c r="P1" s="493" t="s">
        <v>67</v>
      </c>
    </row>
    <row r="2" spans="1:16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493"/>
    </row>
    <row r="3" spans="1:16" ht="16.5" x14ac:dyDescent="0.3">
      <c r="A3" s="280">
        <v>1</v>
      </c>
      <c r="B3" s="45">
        <v>45519</v>
      </c>
      <c r="C3" s="227" t="s">
        <v>618</v>
      </c>
      <c r="D3" s="6" t="s">
        <v>25</v>
      </c>
      <c r="E3" s="281"/>
      <c r="F3" s="4">
        <v>45000</v>
      </c>
      <c r="G3" s="281">
        <v>100</v>
      </c>
      <c r="H3" s="4">
        <f>F3-G3</f>
        <v>44900</v>
      </c>
      <c r="I3" s="5">
        <v>680</v>
      </c>
      <c r="J3" s="5">
        <f>H3*I3</f>
        <v>30532000</v>
      </c>
      <c r="K3" s="5">
        <v>30532000</v>
      </c>
      <c r="L3" s="5">
        <f>J3-K3</f>
        <v>0</v>
      </c>
      <c r="M3" s="13"/>
      <c r="N3" s="5">
        <v>90000000</v>
      </c>
      <c r="O3" s="67">
        <v>45519</v>
      </c>
      <c r="P3" s="10"/>
    </row>
    <row r="4" spans="1:16" ht="16.5" x14ac:dyDescent="0.3">
      <c r="A4" s="280">
        <f>A3+1</f>
        <v>2</v>
      </c>
      <c r="B4" s="45">
        <v>45519</v>
      </c>
      <c r="C4" s="227" t="s">
        <v>619</v>
      </c>
      <c r="D4" s="6" t="s">
        <v>25</v>
      </c>
      <c r="E4" s="281"/>
      <c r="F4" s="4">
        <v>45000</v>
      </c>
      <c r="G4" s="281">
        <v>100</v>
      </c>
      <c r="H4" s="4">
        <f t="shared" ref="H4:H19" si="0">F4-G4</f>
        <v>44900</v>
      </c>
      <c r="I4" s="5">
        <v>680</v>
      </c>
      <c r="J4" s="5">
        <f t="shared" ref="J4:J19" si="1">H4*I4</f>
        <v>30532000</v>
      </c>
      <c r="K4" s="5">
        <v>30532000</v>
      </c>
      <c r="L4" s="5">
        <f t="shared" ref="L4:L19" si="2">J4-K4</f>
        <v>0</v>
      </c>
      <c r="M4" s="138"/>
      <c r="N4" s="5">
        <v>50000000</v>
      </c>
      <c r="O4" s="67">
        <v>45507</v>
      </c>
      <c r="P4" s="10"/>
    </row>
    <row r="5" spans="1:16" ht="16.5" x14ac:dyDescent="0.3">
      <c r="A5" s="280">
        <f t="shared" ref="A5:A13" si="3">A4+1</f>
        <v>3</v>
      </c>
      <c r="B5" s="45">
        <v>45519</v>
      </c>
      <c r="C5" s="227" t="s">
        <v>646</v>
      </c>
      <c r="D5" s="6" t="s">
        <v>25</v>
      </c>
      <c r="E5" s="281"/>
      <c r="F5" s="4">
        <v>45000</v>
      </c>
      <c r="G5" s="281">
        <v>100</v>
      </c>
      <c r="H5" s="4">
        <f t="shared" si="0"/>
        <v>44900</v>
      </c>
      <c r="I5" s="5">
        <v>680</v>
      </c>
      <c r="J5" s="5">
        <f t="shared" si="1"/>
        <v>30532000</v>
      </c>
      <c r="K5" s="5">
        <v>30532000</v>
      </c>
      <c r="L5" s="5">
        <f t="shared" si="2"/>
        <v>0</v>
      </c>
      <c r="M5" s="13"/>
      <c r="N5" s="5">
        <v>50000000</v>
      </c>
      <c r="O5" s="67">
        <v>45507</v>
      </c>
      <c r="P5" s="10"/>
    </row>
    <row r="6" spans="1:16" ht="16.5" x14ac:dyDescent="0.3">
      <c r="A6" s="280">
        <f t="shared" si="3"/>
        <v>4</v>
      </c>
      <c r="B6" s="45">
        <v>45519</v>
      </c>
      <c r="C6" s="3" t="s">
        <v>647</v>
      </c>
      <c r="D6" s="6" t="s">
        <v>25</v>
      </c>
      <c r="E6" s="281"/>
      <c r="F6" s="4">
        <v>45000</v>
      </c>
      <c r="G6" s="281">
        <v>100</v>
      </c>
      <c r="H6" s="4">
        <f t="shared" si="0"/>
        <v>44900</v>
      </c>
      <c r="I6" s="5">
        <v>680</v>
      </c>
      <c r="J6" s="5">
        <f t="shared" si="1"/>
        <v>30532000</v>
      </c>
      <c r="K6" s="5">
        <v>30532000</v>
      </c>
      <c r="L6" s="5">
        <f t="shared" si="2"/>
        <v>0</v>
      </c>
      <c r="M6" s="13"/>
      <c r="N6" s="5">
        <v>100000000</v>
      </c>
      <c r="O6" s="67">
        <v>45551</v>
      </c>
      <c r="P6" s="10"/>
    </row>
    <row r="7" spans="1:16" ht="16.5" x14ac:dyDescent="0.3">
      <c r="A7" s="280">
        <f t="shared" si="3"/>
        <v>5</v>
      </c>
      <c r="B7" s="45">
        <v>45519</v>
      </c>
      <c r="C7" s="3" t="s">
        <v>441</v>
      </c>
      <c r="D7" s="159" t="s">
        <v>27</v>
      </c>
      <c r="E7" s="281"/>
      <c r="F7" s="4">
        <v>45000</v>
      </c>
      <c r="G7" s="281">
        <v>55</v>
      </c>
      <c r="H7" s="4">
        <f t="shared" si="0"/>
        <v>44945</v>
      </c>
      <c r="I7" s="5">
        <v>640</v>
      </c>
      <c r="J7" s="5">
        <f t="shared" si="1"/>
        <v>28764800</v>
      </c>
      <c r="K7" s="5">
        <v>28764800</v>
      </c>
      <c r="L7" s="5">
        <f t="shared" si="2"/>
        <v>0</v>
      </c>
      <c r="M7" s="13"/>
      <c r="N7" s="5"/>
      <c r="O7" s="281"/>
      <c r="P7" s="10"/>
    </row>
    <row r="8" spans="1:16" ht="16.5" x14ac:dyDescent="0.3">
      <c r="A8" s="336">
        <f t="shared" si="3"/>
        <v>6</v>
      </c>
      <c r="B8" s="45">
        <v>45519</v>
      </c>
      <c r="C8" s="3" t="s">
        <v>442</v>
      </c>
      <c r="D8" s="159" t="s">
        <v>27</v>
      </c>
      <c r="E8" s="338"/>
      <c r="F8" s="4">
        <v>45000</v>
      </c>
      <c r="G8" s="338">
        <v>100</v>
      </c>
      <c r="H8" s="4">
        <f t="shared" si="0"/>
        <v>44900</v>
      </c>
      <c r="I8" s="5">
        <v>640</v>
      </c>
      <c r="J8" s="5">
        <f t="shared" si="1"/>
        <v>28736000</v>
      </c>
      <c r="K8" s="5">
        <v>28736000</v>
      </c>
      <c r="L8" s="5">
        <f t="shared" si="2"/>
        <v>0</v>
      </c>
      <c r="M8" s="13"/>
      <c r="N8" s="5"/>
      <c r="O8" s="338"/>
      <c r="P8" s="10"/>
    </row>
    <row r="9" spans="1:16" ht="16.5" x14ac:dyDescent="0.3">
      <c r="A9" s="336">
        <f t="shared" si="3"/>
        <v>7</v>
      </c>
      <c r="B9" s="45">
        <v>45519</v>
      </c>
      <c r="C9" s="3" t="s">
        <v>651</v>
      </c>
      <c r="D9" s="159" t="s">
        <v>27</v>
      </c>
      <c r="E9" s="338"/>
      <c r="F9" s="4">
        <v>45000</v>
      </c>
      <c r="G9" s="338">
        <v>0</v>
      </c>
      <c r="H9" s="4">
        <f t="shared" si="0"/>
        <v>45000</v>
      </c>
      <c r="I9" s="5">
        <v>640</v>
      </c>
      <c r="J9" s="5">
        <f t="shared" si="1"/>
        <v>28800000</v>
      </c>
      <c r="K9" s="5">
        <v>28800000</v>
      </c>
      <c r="L9" s="5">
        <f t="shared" si="2"/>
        <v>0</v>
      </c>
      <c r="M9" s="13"/>
      <c r="N9" s="5"/>
      <c r="O9" s="338"/>
      <c r="P9" s="10"/>
    </row>
    <row r="10" spans="1:16" ht="16.5" x14ac:dyDescent="0.3">
      <c r="A10" s="336">
        <f t="shared" si="3"/>
        <v>8</v>
      </c>
      <c r="B10" s="45">
        <v>45520</v>
      </c>
      <c r="C10" s="3" t="s">
        <v>477</v>
      </c>
      <c r="D10" s="159" t="s">
        <v>27</v>
      </c>
      <c r="E10" s="338"/>
      <c r="F10" s="4">
        <v>45000</v>
      </c>
      <c r="G10" s="338">
        <v>200</v>
      </c>
      <c r="H10" s="4">
        <f t="shared" si="0"/>
        <v>44800</v>
      </c>
      <c r="I10" s="5">
        <v>630</v>
      </c>
      <c r="J10" s="5">
        <f t="shared" si="1"/>
        <v>28224000</v>
      </c>
      <c r="K10" s="5">
        <v>28224000</v>
      </c>
      <c r="L10" s="5">
        <f t="shared" si="2"/>
        <v>0</v>
      </c>
      <c r="M10" s="13"/>
      <c r="N10" s="5"/>
      <c r="O10" s="338"/>
      <c r="P10" s="10"/>
    </row>
    <row r="11" spans="1:16" ht="16.5" x14ac:dyDescent="0.3">
      <c r="A11" s="358">
        <f t="shared" si="3"/>
        <v>9</v>
      </c>
      <c r="B11" s="45">
        <v>45520</v>
      </c>
      <c r="C11" s="3" t="s">
        <v>650</v>
      </c>
      <c r="D11" s="159" t="s">
        <v>27</v>
      </c>
      <c r="E11" s="338"/>
      <c r="F11" s="4">
        <v>45000</v>
      </c>
      <c r="G11" s="338"/>
      <c r="H11" s="4">
        <f t="shared" si="0"/>
        <v>45000</v>
      </c>
      <c r="I11" s="5">
        <v>640</v>
      </c>
      <c r="J11" s="5">
        <f t="shared" si="1"/>
        <v>28800000</v>
      </c>
      <c r="K11" s="5">
        <v>28800000</v>
      </c>
      <c r="L11" s="5">
        <f t="shared" si="2"/>
        <v>0</v>
      </c>
      <c r="M11" s="13"/>
      <c r="N11" s="5"/>
      <c r="O11" s="338"/>
      <c r="P11" s="10"/>
    </row>
    <row r="12" spans="1:16" ht="16.5" x14ac:dyDescent="0.3">
      <c r="A12" s="361">
        <f t="shared" si="3"/>
        <v>10</v>
      </c>
      <c r="B12" s="45">
        <v>45549</v>
      </c>
      <c r="C12" s="3" t="s">
        <v>726</v>
      </c>
      <c r="D12" s="6" t="s">
        <v>25</v>
      </c>
      <c r="E12" s="365"/>
      <c r="F12" s="4">
        <v>45000</v>
      </c>
      <c r="G12" s="365">
        <v>180</v>
      </c>
      <c r="H12" s="4">
        <f t="shared" si="0"/>
        <v>44820</v>
      </c>
      <c r="I12" s="5">
        <v>670</v>
      </c>
      <c r="J12" s="5">
        <f t="shared" si="1"/>
        <v>30029400</v>
      </c>
      <c r="K12" s="5">
        <v>24547200</v>
      </c>
      <c r="L12" s="5">
        <f t="shared" si="2"/>
        <v>5482200</v>
      </c>
      <c r="M12" s="13"/>
      <c r="N12" s="5"/>
      <c r="O12" s="365"/>
      <c r="P12" s="10"/>
    </row>
    <row r="13" spans="1:16" ht="16.5" x14ac:dyDescent="0.3">
      <c r="A13" s="361">
        <f t="shared" si="3"/>
        <v>11</v>
      </c>
      <c r="B13" s="45">
        <v>45549</v>
      </c>
      <c r="C13" s="3" t="s">
        <v>185</v>
      </c>
      <c r="D13" s="6" t="s">
        <v>25</v>
      </c>
      <c r="E13" s="365"/>
      <c r="F13" s="4">
        <v>45000</v>
      </c>
      <c r="G13" s="365">
        <v>90</v>
      </c>
      <c r="H13" s="4">
        <f t="shared" si="0"/>
        <v>44910</v>
      </c>
      <c r="I13" s="5">
        <v>670</v>
      </c>
      <c r="J13" s="5">
        <f t="shared" si="1"/>
        <v>30089700</v>
      </c>
      <c r="K13" s="5"/>
      <c r="L13" s="5">
        <f t="shared" si="2"/>
        <v>30089700</v>
      </c>
      <c r="M13" s="13"/>
      <c r="N13" s="5"/>
      <c r="O13" s="365"/>
      <c r="P13" s="10"/>
    </row>
    <row r="14" spans="1:16" ht="16.5" x14ac:dyDescent="0.3">
      <c r="A14" s="361">
        <f>A13+1</f>
        <v>12</v>
      </c>
      <c r="B14" s="45">
        <v>45552</v>
      </c>
      <c r="C14" s="3" t="s">
        <v>756</v>
      </c>
      <c r="D14" s="6" t="s">
        <v>25</v>
      </c>
      <c r="E14" s="338"/>
      <c r="F14" s="4">
        <v>45000</v>
      </c>
      <c r="G14" s="338"/>
      <c r="H14" s="4">
        <f t="shared" si="0"/>
        <v>45000</v>
      </c>
      <c r="I14" s="5">
        <v>670</v>
      </c>
      <c r="J14" s="5">
        <f t="shared" si="1"/>
        <v>30150000</v>
      </c>
      <c r="K14" s="5"/>
      <c r="L14" s="5">
        <f t="shared" si="2"/>
        <v>30150000</v>
      </c>
      <c r="M14" s="13"/>
      <c r="N14" s="5"/>
      <c r="O14" s="338"/>
      <c r="P14" s="10"/>
    </row>
    <row r="15" spans="1:16" ht="16.5" x14ac:dyDescent="0.3">
      <c r="A15" s="372">
        <f t="shared" ref="A15:A19" si="4">A14+1</f>
        <v>13</v>
      </c>
      <c r="B15" s="45">
        <v>45555</v>
      </c>
      <c r="C15" s="3" t="s">
        <v>766</v>
      </c>
      <c r="D15" s="6" t="s">
        <v>25</v>
      </c>
      <c r="E15" s="365"/>
      <c r="F15" s="4">
        <v>45000</v>
      </c>
      <c r="G15" s="365"/>
      <c r="H15" s="4">
        <f t="shared" si="0"/>
        <v>45000</v>
      </c>
      <c r="I15" s="5">
        <v>670</v>
      </c>
      <c r="J15" s="5">
        <f t="shared" si="1"/>
        <v>30150000</v>
      </c>
      <c r="K15" s="5"/>
      <c r="L15" s="5">
        <f t="shared" si="2"/>
        <v>30150000</v>
      </c>
      <c r="M15" s="13"/>
      <c r="N15" s="5"/>
      <c r="O15" s="365"/>
      <c r="P15" s="10"/>
    </row>
    <row r="16" spans="1:16" ht="16.5" x14ac:dyDescent="0.3">
      <c r="A16" s="372">
        <f t="shared" si="4"/>
        <v>14</v>
      </c>
      <c r="B16" s="45">
        <v>45556</v>
      </c>
      <c r="C16" s="3" t="s">
        <v>774</v>
      </c>
      <c r="D16" s="6" t="s">
        <v>25</v>
      </c>
      <c r="E16" s="386"/>
      <c r="F16" s="387">
        <v>45000</v>
      </c>
      <c r="G16" s="386">
        <v>150</v>
      </c>
      <c r="H16" s="387">
        <f t="shared" si="0"/>
        <v>44850</v>
      </c>
      <c r="I16" s="388">
        <v>670</v>
      </c>
      <c r="J16" s="388">
        <f t="shared" si="1"/>
        <v>30049500</v>
      </c>
      <c r="K16" s="388"/>
      <c r="L16" s="388">
        <f t="shared" si="2"/>
        <v>30049500</v>
      </c>
      <c r="M16" s="13"/>
      <c r="N16" s="5"/>
      <c r="O16" s="365"/>
      <c r="P16" s="10"/>
    </row>
    <row r="17" spans="1:16" ht="16.5" x14ac:dyDescent="0.3">
      <c r="A17" s="372">
        <f t="shared" si="4"/>
        <v>15</v>
      </c>
      <c r="B17" s="45">
        <v>45556</v>
      </c>
      <c r="C17" s="3" t="s">
        <v>775</v>
      </c>
      <c r="D17" s="6" t="s">
        <v>25</v>
      </c>
      <c r="E17" s="386"/>
      <c r="F17" s="387">
        <v>45000</v>
      </c>
      <c r="G17" s="386">
        <v>200</v>
      </c>
      <c r="H17" s="387">
        <f t="shared" si="0"/>
        <v>44800</v>
      </c>
      <c r="I17" s="388">
        <v>670</v>
      </c>
      <c r="J17" s="388">
        <f t="shared" si="1"/>
        <v>30016000</v>
      </c>
      <c r="K17" s="388"/>
      <c r="L17" s="388">
        <f t="shared" si="2"/>
        <v>30016000</v>
      </c>
      <c r="M17" s="13"/>
      <c r="N17" s="5"/>
      <c r="O17" s="365"/>
      <c r="P17" s="10"/>
    </row>
    <row r="18" spans="1:16" ht="16.5" x14ac:dyDescent="0.3">
      <c r="A18" s="372">
        <f t="shared" si="4"/>
        <v>16</v>
      </c>
      <c r="B18" s="45">
        <v>45556</v>
      </c>
      <c r="C18" s="3" t="s">
        <v>776</v>
      </c>
      <c r="D18" s="6" t="s">
        <v>25</v>
      </c>
      <c r="E18" s="386"/>
      <c r="F18" s="387">
        <v>45000</v>
      </c>
      <c r="G18" s="386">
        <v>180</v>
      </c>
      <c r="H18" s="387">
        <f t="shared" si="0"/>
        <v>44820</v>
      </c>
      <c r="I18" s="388">
        <v>670</v>
      </c>
      <c r="J18" s="388">
        <f t="shared" si="1"/>
        <v>30029400</v>
      </c>
      <c r="K18" s="388"/>
      <c r="L18" s="388">
        <f t="shared" si="2"/>
        <v>30029400</v>
      </c>
      <c r="M18" s="13"/>
      <c r="N18" s="5"/>
      <c r="O18" s="365"/>
      <c r="P18" s="10"/>
    </row>
    <row r="19" spans="1:16" ht="16.5" x14ac:dyDescent="0.3">
      <c r="A19" s="372">
        <f t="shared" si="4"/>
        <v>17</v>
      </c>
      <c r="B19" s="45">
        <v>45556</v>
      </c>
      <c r="C19" s="3" t="s">
        <v>778</v>
      </c>
      <c r="D19" s="6" t="s">
        <v>25</v>
      </c>
      <c r="E19" s="386"/>
      <c r="F19" s="387">
        <v>45000</v>
      </c>
      <c r="G19" s="386">
        <v>150</v>
      </c>
      <c r="H19" s="387">
        <f t="shared" si="0"/>
        <v>44850</v>
      </c>
      <c r="I19" s="388">
        <v>670</v>
      </c>
      <c r="J19" s="388">
        <f t="shared" si="1"/>
        <v>30049500</v>
      </c>
      <c r="K19" s="388"/>
      <c r="L19" s="388">
        <f t="shared" si="2"/>
        <v>30049500</v>
      </c>
      <c r="M19" s="13"/>
      <c r="N19" s="5"/>
      <c r="O19" s="365"/>
      <c r="P19" s="10"/>
    </row>
    <row r="20" spans="1:16" x14ac:dyDescent="0.25">
      <c r="A20" s="372"/>
      <c r="B20" s="4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2" spans="1:16" x14ac:dyDescent="0.25">
      <c r="M22" s="492" t="s">
        <v>55</v>
      </c>
      <c r="N22" s="398">
        <f>SUM(J3:J19)</f>
        <v>506016300</v>
      </c>
      <c r="O22" s="398"/>
    </row>
    <row r="23" spans="1:16" x14ac:dyDescent="0.25">
      <c r="M23" s="492"/>
      <c r="N23" s="398"/>
      <c r="O23" s="398"/>
    </row>
    <row r="25" spans="1:16" x14ac:dyDescent="0.25">
      <c r="M25" s="492" t="s">
        <v>66</v>
      </c>
      <c r="N25" s="398">
        <f>SUM(K3:K13)</f>
        <v>290000000</v>
      </c>
      <c r="O25" s="398" t="e">
        <f>#REF!+#REF!</f>
        <v>#REF!</v>
      </c>
    </row>
    <row r="26" spans="1:16" x14ac:dyDescent="0.25">
      <c r="M26" s="492"/>
      <c r="N26" s="398"/>
      <c r="O26" s="398"/>
    </row>
    <row r="28" spans="1:16" x14ac:dyDescent="0.25">
      <c r="M28" s="492" t="s">
        <v>71</v>
      </c>
      <c r="N28" s="398">
        <f>N22-N25</f>
        <v>216016300</v>
      </c>
      <c r="O28" s="398" t="e">
        <f>N22-O25</f>
        <v>#REF!</v>
      </c>
    </row>
    <row r="29" spans="1:16" x14ac:dyDescent="0.25">
      <c r="M29" s="492"/>
      <c r="N29" s="398"/>
      <c r="O29" s="398"/>
    </row>
  </sheetData>
  <mergeCells count="22">
    <mergeCell ref="P1:P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28:M29"/>
    <mergeCell ref="N28:O29"/>
    <mergeCell ref="M1:M2"/>
    <mergeCell ref="N1:N2"/>
    <mergeCell ref="O1:O2"/>
    <mergeCell ref="M22:M23"/>
    <mergeCell ref="N22:O23"/>
    <mergeCell ref="M25:M26"/>
    <mergeCell ref="N25:O26"/>
  </mergeCells>
  <pageMargins left="0.7" right="0.7" top="0.75" bottom="0.75" header="0.3" footer="0.3"/>
  <pageSetup scale="50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23" sqref="C23"/>
    </sheetView>
  </sheetViews>
  <sheetFormatPr baseColWidth="10" defaultRowHeight="15" x14ac:dyDescent="0.25"/>
  <cols>
    <col min="1" max="1" width="14.140625" bestFit="1" customWidth="1"/>
    <col min="2" max="2" width="11.7109375" customWidth="1"/>
    <col min="3" max="3" width="12" customWidth="1"/>
    <col min="4" max="4" width="13" bestFit="1" customWidth="1"/>
    <col min="5" max="5" width="8" bestFit="1" customWidth="1"/>
    <col min="6" max="6" width="20.5703125" bestFit="1" customWidth="1"/>
    <col min="7" max="7" width="18.85546875" bestFit="1" customWidth="1"/>
    <col min="8" max="8" width="13.85546875" bestFit="1" customWidth="1"/>
    <col min="9" max="9" width="17.7109375" bestFit="1" customWidth="1"/>
    <col min="10" max="10" width="19.140625" bestFit="1" customWidth="1"/>
    <col min="12" max="12" width="13.8554687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230</v>
      </c>
      <c r="B3" s="6" t="s">
        <v>27</v>
      </c>
      <c r="C3" s="4">
        <v>33000</v>
      </c>
      <c r="D3" s="4">
        <v>200</v>
      </c>
      <c r="E3" s="5">
        <v>720</v>
      </c>
      <c r="F3" s="4">
        <f>C3-D3</f>
        <v>32800</v>
      </c>
      <c r="G3" s="5">
        <f>F3*E3</f>
        <v>23616000</v>
      </c>
      <c r="H3" s="5">
        <v>23616000</v>
      </c>
      <c r="I3" s="5">
        <f>G3-H3</f>
        <v>0</v>
      </c>
      <c r="J3" s="67"/>
      <c r="K3" s="52"/>
      <c r="L3" s="15"/>
    </row>
    <row r="4" spans="1:12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12"/>
      <c r="C5" s="4"/>
      <c r="D5" s="4"/>
      <c r="E5" s="5"/>
      <c r="F5" s="4"/>
      <c r="G5" s="5"/>
      <c r="H5" s="5"/>
      <c r="I5" s="5"/>
      <c r="J5" s="67"/>
      <c r="K5" s="52"/>
      <c r="L5" s="15"/>
    </row>
    <row r="7" spans="1:12" ht="18.75" x14ac:dyDescent="0.3">
      <c r="I7" s="116" t="s">
        <v>55</v>
      </c>
      <c r="J7" s="117">
        <f>G3+G4+G5</f>
        <v>23616000</v>
      </c>
    </row>
    <row r="9" spans="1:12" ht="18.75" x14ac:dyDescent="0.3">
      <c r="I9" s="116" t="s">
        <v>66</v>
      </c>
      <c r="J9" s="117">
        <f>H3+H4+H5</f>
        <v>23616000</v>
      </c>
    </row>
    <row r="11" spans="1:12" ht="18.75" x14ac:dyDescent="0.3">
      <c r="I11" s="116" t="s">
        <v>71</v>
      </c>
      <c r="J11" s="117">
        <f>J7-J9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6" sqref="H6"/>
    </sheetView>
  </sheetViews>
  <sheetFormatPr baseColWidth="10" defaultRowHeight="15" x14ac:dyDescent="0.25"/>
  <cols>
    <col min="1" max="1" width="14.140625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8.85546875" bestFit="1" customWidth="1"/>
    <col min="8" max="8" width="13.85546875" bestFit="1" customWidth="1"/>
    <col min="9" max="9" width="17.7109375" bestFit="1" customWidth="1"/>
    <col min="10" max="10" width="19.140625" bestFit="1" customWidth="1"/>
    <col min="11" max="11" width="8.28515625" bestFit="1" customWidth="1"/>
    <col min="12" max="12" width="13.8554687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240</v>
      </c>
      <c r="B3" s="6" t="s">
        <v>25</v>
      </c>
      <c r="C3" s="4">
        <v>44500</v>
      </c>
      <c r="D3" s="4">
        <v>240</v>
      </c>
      <c r="E3" s="5">
        <v>700</v>
      </c>
      <c r="F3" s="4">
        <f>C3-D3</f>
        <v>44260</v>
      </c>
      <c r="G3" s="5">
        <f>F3*E3</f>
        <v>30982000</v>
      </c>
      <c r="H3" s="5">
        <v>30982000</v>
      </c>
      <c r="I3" s="5">
        <f>G3-H3</f>
        <v>0</v>
      </c>
      <c r="J3" s="67"/>
      <c r="K3" s="52"/>
      <c r="L3" s="15">
        <v>12000000</v>
      </c>
    </row>
    <row r="4" spans="1:12" ht="16.5" x14ac:dyDescent="0.3">
      <c r="A4" s="3" t="s">
        <v>241</v>
      </c>
      <c r="B4" s="6" t="s">
        <v>25</v>
      </c>
      <c r="C4" s="4">
        <v>44500</v>
      </c>
      <c r="D4" s="4">
        <v>260</v>
      </c>
      <c r="E4" s="5">
        <v>700</v>
      </c>
      <c r="F4" s="4">
        <f>C4-D4</f>
        <v>44240</v>
      </c>
      <c r="G4" s="5">
        <f>F4*E4</f>
        <v>30968000</v>
      </c>
      <c r="H4" s="5">
        <v>30968000</v>
      </c>
      <c r="I4" s="5">
        <f>G4-H4</f>
        <v>0</v>
      </c>
      <c r="J4" s="67"/>
      <c r="K4" s="52"/>
      <c r="L4" s="15">
        <v>17400000</v>
      </c>
    </row>
    <row r="5" spans="1:12" ht="16.5" x14ac:dyDescent="0.3">
      <c r="A5" s="3" t="s">
        <v>100</v>
      </c>
      <c r="B5" s="6" t="s">
        <v>25</v>
      </c>
      <c r="C5" s="4">
        <v>45000</v>
      </c>
      <c r="D5" s="4">
        <v>100</v>
      </c>
      <c r="E5" s="5">
        <v>710</v>
      </c>
      <c r="F5" s="4">
        <f>C5-D5</f>
        <v>44900</v>
      </c>
      <c r="G5" s="5">
        <f>F5*E5</f>
        <v>31879000</v>
      </c>
      <c r="H5" s="5">
        <v>31879000</v>
      </c>
      <c r="I5" s="5">
        <f>G5-H5</f>
        <v>0</v>
      </c>
      <c r="J5" s="67"/>
      <c r="K5" s="52"/>
      <c r="L5" s="15">
        <v>41630000</v>
      </c>
    </row>
    <row r="6" spans="1:12" ht="16.5" x14ac:dyDescent="0.3">
      <c r="A6" s="3"/>
      <c r="B6" s="6"/>
      <c r="C6" s="4"/>
      <c r="D6" s="4"/>
      <c r="E6" s="5"/>
      <c r="F6" s="4"/>
      <c r="G6" s="5"/>
      <c r="H6" s="5"/>
      <c r="I6" s="5"/>
      <c r="J6" s="67"/>
      <c r="K6" s="52"/>
      <c r="L6" s="15">
        <v>22799000</v>
      </c>
    </row>
    <row r="7" spans="1:12" ht="16.5" x14ac:dyDescent="0.3">
      <c r="A7" s="3"/>
      <c r="B7" s="6"/>
      <c r="C7" s="4"/>
      <c r="D7" s="4"/>
      <c r="E7" s="5"/>
      <c r="F7" s="4"/>
      <c r="G7" s="5"/>
      <c r="H7" s="5"/>
      <c r="I7" s="5"/>
      <c r="J7" s="67"/>
      <c r="K7" s="52"/>
      <c r="L7" s="15"/>
    </row>
    <row r="8" spans="1:12" ht="16.5" x14ac:dyDescent="0.3">
      <c r="A8" s="3"/>
      <c r="B8" s="6"/>
      <c r="C8" s="4"/>
      <c r="D8" s="4"/>
      <c r="E8" s="5"/>
      <c r="F8" s="4"/>
      <c r="G8" s="5"/>
      <c r="H8" s="5"/>
      <c r="I8" s="5"/>
      <c r="J8" s="67"/>
      <c r="K8" s="52"/>
      <c r="L8" s="15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67"/>
      <c r="K9" s="52"/>
      <c r="L9" s="15"/>
    </row>
    <row r="11" spans="1:12" ht="18.75" x14ac:dyDescent="0.3">
      <c r="I11" s="116" t="s">
        <v>55</v>
      </c>
      <c r="J11" s="117">
        <f>G3+G4+G5</f>
        <v>93829000</v>
      </c>
    </row>
    <row r="13" spans="1:12" ht="18.75" x14ac:dyDescent="0.3">
      <c r="I13" s="116" t="s">
        <v>66</v>
      </c>
      <c r="J13" s="117">
        <f>H3+H4+H5</f>
        <v>93829000</v>
      </c>
    </row>
    <row r="15" spans="1:12" ht="18.75" x14ac:dyDescent="0.3">
      <c r="I15" s="116" t="s">
        <v>71</v>
      </c>
      <c r="J15" s="117">
        <f>J11-J13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70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K4" sqref="K4"/>
    </sheetView>
  </sheetViews>
  <sheetFormatPr baseColWidth="10" defaultRowHeight="15" x14ac:dyDescent="0.25"/>
  <cols>
    <col min="1" max="1" width="29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8.85546875" bestFit="1" customWidth="1"/>
    <col min="8" max="8" width="13.85546875" bestFit="1" customWidth="1"/>
    <col min="9" max="9" width="17.7109375" bestFit="1" customWidth="1"/>
    <col min="10" max="10" width="19.140625" bestFit="1" customWidth="1"/>
    <col min="11" max="11" width="8.28515625" bestFit="1" customWidth="1"/>
    <col min="12" max="12" width="13.2851562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243</v>
      </c>
      <c r="B3" s="6" t="s">
        <v>25</v>
      </c>
      <c r="C3" s="4">
        <v>45000</v>
      </c>
      <c r="D3" s="4">
        <v>100</v>
      </c>
      <c r="E3" s="5">
        <v>710</v>
      </c>
      <c r="F3" s="4">
        <f>C3-D3</f>
        <v>44900</v>
      </c>
      <c r="G3" s="5">
        <f>F3*E3</f>
        <v>31879000</v>
      </c>
      <c r="H3" s="5">
        <v>31879000</v>
      </c>
      <c r="I3" s="5">
        <f>G3-H3</f>
        <v>0</v>
      </c>
      <c r="J3" s="67"/>
      <c r="K3" s="52" t="s">
        <v>32</v>
      </c>
      <c r="L3" s="15"/>
    </row>
    <row r="4" spans="1:12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6"/>
      <c r="C5" s="4"/>
      <c r="D5" s="4"/>
      <c r="E5" s="5"/>
      <c r="F5" s="4"/>
      <c r="G5" s="5"/>
      <c r="H5" s="5"/>
      <c r="I5" s="5"/>
      <c r="J5" s="67"/>
      <c r="K5" s="52"/>
      <c r="L5" s="15"/>
    </row>
    <row r="7" spans="1:12" ht="18.75" x14ac:dyDescent="0.3">
      <c r="I7" s="116" t="s">
        <v>55</v>
      </c>
      <c r="J7" s="117">
        <f>G3+G4+G5</f>
        <v>31879000</v>
      </c>
    </row>
    <row r="9" spans="1:12" ht="18.75" x14ac:dyDescent="0.3">
      <c r="I9" s="116" t="s">
        <v>66</v>
      </c>
      <c r="J9" s="117">
        <f>H3+H4+H5</f>
        <v>31879000</v>
      </c>
    </row>
    <row r="11" spans="1:12" ht="18.75" x14ac:dyDescent="0.3">
      <c r="I11" s="116" t="s">
        <v>71</v>
      </c>
      <c r="J11" s="117">
        <f>J7-J9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65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workbookViewId="0">
      <selection activeCell="N18" sqref="N18"/>
    </sheetView>
  </sheetViews>
  <sheetFormatPr baseColWidth="10" defaultRowHeight="15" x14ac:dyDescent="0.25"/>
  <cols>
    <col min="1" max="1" width="29" bestFit="1" customWidth="1"/>
    <col min="2" max="2" width="15.7109375" customWidth="1"/>
    <col min="3" max="3" width="8.28515625" bestFit="1" customWidth="1"/>
    <col min="4" max="4" width="11" bestFit="1" customWidth="1"/>
    <col min="5" max="5" width="13" bestFit="1" customWidth="1"/>
    <col min="6" max="6" width="8" bestFit="1" customWidth="1"/>
    <col min="7" max="7" width="20.5703125" bestFit="1" customWidth="1"/>
    <col min="8" max="8" width="18.85546875" bestFit="1" customWidth="1"/>
    <col min="9" max="9" width="14.28515625" bestFit="1" customWidth="1"/>
    <col min="10" max="10" width="17.7109375" bestFit="1" customWidth="1"/>
    <col min="11" max="11" width="21.5703125" bestFit="1" customWidth="1"/>
    <col min="12" max="12" width="8.28515625" bestFit="1" customWidth="1"/>
    <col min="13" max="13" width="13.85546875" bestFit="1" customWidth="1"/>
    <col min="14" max="14" width="13.42578125" bestFit="1" customWidth="1"/>
  </cols>
  <sheetData>
    <row r="1" spans="1:14" x14ac:dyDescent="0.25">
      <c r="A1" s="395" t="s">
        <v>0</v>
      </c>
      <c r="B1" s="395" t="s">
        <v>9</v>
      </c>
      <c r="C1" s="395" t="s">
        <v>1</v>
      </c>
      <c r="D1" s="395" t="s">
        <v>2</v>
      </c>
      <c r="E1" s="395" t="s">
        <v>3</v>
      </c>
      <c r="F1" s="395" t="s">
        <v>5</v>
      </c>
      <c r="G1" s="395" t="s">
        <v>4</v>
      </c>
      <c r="H1" s="395" t="s">
        <v>6</v>
      </c>
      <c r="I1" s="395" t="s">
        <v>7</v>
      </c>
      <c r="J1" s="395" t="s">
        <v>71</v>
      </c>
      <c r="K1" s="395" t="s">
        <v>9</v>
      </c>
      <c r="L1" s="395" t="s">
        <v>33</v>
      </c>
      <c r="M1" s="395" t="s">
        <v>105</v>
      </c>
      <c r="N1" s="493"/>
    </row>
    <row r="2" spans="1:14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493"/>
    </row>
    <row r="3" spans="1:14" ht="16.5" x14ac:dyDescent="0.3">
      <c r="A3" s="3" t="s">
        <v>250</v>
      </c>
      <c r="B3" s="3"/>
      <c r="C3" s="6" t="s">
        <v>25</v>
      </c>
      <c r="D3" s="4">
        <v>18000</v>
      </c>
      <c r="E3" s="4">
        <v>200</v>
      </c>
      <c r="F3" s="5">
        <v>710</v>
      </c>
      <c r="G3" s="4">
        <f>D3-E3</f>
        <v>17800</v>
      </c>
      <c r="H3" s="5">
        <f>G3*F3</f>
        <v>12638000</v>
      </c>
      <c r="I3" s="5">
        <v>12638000</v>
      </c>
      <c r="J3" s="5">
        <f>H3-I3</f>
        <v>0</v>
      </c>
      <c r="K3" s="67"/>
      <c r="L3" s="52" t="s">
        <v>32</v>
      </c>
      <c r="M3" s="15">
        <v>22585500</v>
      </c>
      <c r="N3" s="15">
        <v>23825000</v>
      </c>
    </row>
    <row r="4" spans="1:14" ht="16.5" x14ac:dyDescent="0.3">
      <c r="A4" s="3" t="s">
        <v>253</v>
      </c>
      <c r="B4" s="3"/>
      <c r="C4" s="6" t="s">
        <v>25</v>
      </c>
      <c r="D4" s="4">
        <v>36000</v>
      </c>
      <c r="E4" s="4">
        <v>100</v>
      </c>
      <c r="F4" s="5">
        <v>710</v>
      </c>
      <c r="G4" s="4">
        <f>D4-E4</f>
        <v>35900</v>
      </c>
      <c r="H4" s="5">
        <f>G4*F4</f>
        <v>25489000</v>
      </c>
      <c r="I4" s="5">
        <v>25489000</v>
      </c>
      <c r="J4" s="5">
        <f>H4-I4</f>
        <v>0</v>
      </c>
      <c r="K4" s="67"/>
      <c r="L4" s="52" t="s">
        <v>32</v>
      </c>
      <c r="M4" s="15">
        <v>15541500</v>
      </c>
      <c r="N4" s="10"/>
    </row>
    <row r="5" spans="1:14" ht="16.5" x14ac:dyDescent="0.3">
      <c r="A5" s="3" t="s">
        <v>261</v>
      </c>
      <c r="B5" s="3"/>
      <c r="C5" s="6" t="s">
        <v>25</v>
      </c>
      <c r="D5" s="4">
        <v>18000</v>
      </c>
      <c r="E5" s="4">
        <v>100</v>
      </c>
      <c r="F5" s="5">
        <v>700</v>
      </c>
      <c r="G5" s="4">
        <f>D5-E5</f>
        <v>17900</v>
      </c>
      <c r="H5" s="5">
        <f>G5*F5</f>
        <v>12530000</v>
      </c>
      <c r="I5" s="5">
        <v>12530000</v>
      </c>
      <c r="J5" s="5">
        <f>H5-I5</f>
        <v>0</v>
      </c>
      <c r="K5" s="67"/>
      <c r="L5" s="52" t="s">
        <v>32</v>
      </c>
      <c r="M5" s="15">
        <v>5000000</v>
      </c>
      <c r="N5" s="10"/>
    </row>
    <row r="6" spans="1:14" ht="16.5" x14ac:dyDescent="0.3">
      <c r="A6" s="63"/>
      <c r="B6" s="63"/>
      <c r="C6" s="6"/>
      <c r="D6" s="64"/>
      <c r="E6" s="64"/>
      <c r="F6" s="65"/>
      <c r="G6" s="64"/>
      <c r="H6" s="65"/>
      <c r="I6" s="65"/>
      <c r="J6" s="65"/>
      <c r="K6" s="156"/>
      <c r="L6" s="157"/>
      <c r="M6" s="15">
        <v>7530000</v>
      </c>
      <c r="N6" s="10"/>
    </row>
    <row r="7" spans="1:14" ht="16.5" x14ac:dyDescent="0.3">
      <c r="A7" s="3" t="s">
        <v>276</v>
      </c>
      <c r="B7" s="3"/>
      <c r="C7" s="6" t="s">
        <v>25</v>
      </c>
      <c r="D7" s="4">
        <v>45000</v>
      </c>
      <c r="E7" s="4">
        <v>400</v>
      </c>
      <c r="F7" s="5">
        <v>705</v>
      </c>
      <c r="G7" s="4">
        <f>D7-E7</f>
        <v>44600</v>
      </c>
      <c r="H7" s="5">
        <f>G7*F7</f>
        <v>31443000</v>
      </c>
      <c r="I7" s="5">
        <v>31443000</v>
      </c>
      <c r="J7" s="5">
        <f>H7-I7</f>
        <v>0</v>
      </c>
      <c r="K7" s="67"/>
      <c r="L7" s="52"/>
      <c r="M7" s="15">
        <v>20000000</v>
      </c>
      <c r="N7" s="10"/>
    </row>
    <row r="8" spans="1:14" ht="16.5" x14ac:dyDescent="0.3">
      <c r="A8" s="3" t="s">
        <v>277</v>
      </c>
      <c r="B8" s="3"/>
      <c r="C8" s="6" t="s">
        <v>25</v>
      </c>
      <c r="D8" s="4">
        <v>44500</v>
      </c>
      <c r="E8" s="4">
        <v>480</v>
      </c>
      <c r="F8" s="5">
        <v>705</v>
      </c>
      <c r="G8" s="4">
        <f>D8-E8</f>
        <v>44020</v>
      </c>
      <c r="H8" s="5">
        <f>G8*F8</f>
        <v>31034100</v>
      </c>
      <c r="I8" s="5">
        <v>31034100</v>
      </c>
      <c r="J8" s="5">
        <f>H8-I8</f>
        <v>0</v>
      </c>
      <c r="K8" s="67">
        <v>45251</v>
      </c>
      <c r="L8" s="52"/>
      <c r="M8" s="15">
        <v>11220000</v>
      </c>
      <c r="N8" s="10"/>
    </row>
    <row r="9" spans="1:14" ht="16.5" x14ac:dyDescent="0.3">
      <c r="A9" s="3" t="s">
        <v>121</v>
      </c>
      <c r="B9" s="3"/>
      <c r="C9" s="6" t="s">
        <v>25</v>
      </c>
      <c r="D9" s="4">
        <v>34000</v>
      </c>
      <c r="E9" s="4">
        <v>300</v>
      </c>
      <c r="F9" s="5">
        <v>705</v>
      </c>
      <c r="G9" s="4">
        <f>D9-E9</f>
        <v>33700</v>
      </c>
      <c r="H9" s="5">
        <f>G9*F9-60000</f>
        <v>23698500</v>
      </c>
      <c r="I9" s="5">
        <v>23698500</v>
      </c>
      <c r="J9" s="5">
        <f>H9-I9</f>
        <v>0</v>
      </c>
      <c r="K9" s="67">
        <v>45257</v>
      </c>
      <c r="L9" s="52"/>
      <c r="M9" s="15">
        <v>12690000</v>
      </c>
      <c r="N9" s="10"/>
    </row>
    <row r="10" spans="1:14" ht="16.5" x14ac:dyDescent="0.3">
      <c r="A10" s="3"/>
      <c r="B10" s="3"/>
      <c r="C10" s="6"/>
      <c r="D10" s="4"/>
      <c r="E10" s="4"/>
      <c r="F10" s="5"/>
      <c r="G10" s="4"/>
      <c r="H10" s="5"/>
      <c r="I10" s="5"/>
      <c r="J10" s="5"/>
      <c r="K10" s="67"/>
      <c r="L10" s="52"/>
      <c r="M10" s="15">
        <v>12690000</v>
      </c>
      <c r="N10" s="10"/>
    </row>
    <row r="11" spans="1:14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>
        <v>60000</v>
      </c>
      <c r="N11" s="10" t="s">
        <v>79</v>
      </c>
    </row>
    <row r="12" spans="1:14" x14ac:dyDescent="0.25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4"/>
      <c r="N12" s="173"/>
    </row>
    <row r="13" spans="1:14" ht="16.5" x14ac:dyDescent="0.3">
      <c r="A13" s="3" t="s">
        <v>73</v>
      </c>
      <c r="B13" s="3"/>
      <c r="C13" s="6" t="s">
        <v>25</v>
      </c>
      <c r="D13" s="4">
        <v>45000</v>
      </c>
      <c r="E13" s="129">
        <v>150</v>
      </c>
      <c r="F13" s="5">
        <v>715</v>
      </c>
      <c r="G13" s="4">
        <f>D13-E13</f>
        <v>44850</v>
      </c>
      <c r="H13" s="5">
        <f>G13*F13</f>
        <v>32067750</v>
      </c>
      <c r="I13" s="5">
        <v>32067750</v>
      </c>
      <c r="J13" s="5">
        <f>H13-I13</f>
        <v>0</v>
      </c>
      <c r="K13" s="10"/>
      <c r="L13" s="52" t="s">
        <v>32</v>
      </c>
      <c r="M13" s="15">
        <v>24000000</v>
      </c>
      <c r="N13" s="10"/>
    </row>
    <row r="14" spans="1:14" x14ac:dyDescent="0.25">
      <c r="A14" s="10"/>
      <c r="B14" s="10"/>
      <c r="C14" s="6"/>
      <c r="D14" s="4"/>
      <c r="E14" s="10"/>
      <c r="F14" s="5"/>
      <c r="G14" s="4"/>
      <c r="H14" s="5"/>
      <c r="I14" s="10"/>
      <c r="J14" s="15"/>
      <c r="K14" s="10"/>
      <c r="L14" s="10"/>
      <c r="M14" s="15">
        <v>563500</v>
      </c>
      <c r="N14" s="10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5">
        <v>7504250</v>
      </c>
      <c r="N15" s="10"/>
    </row>
    <row r="16" spans="1:14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4"/>
      <c r="N16" s="173"/>
    </row>
    <row r="17" spans="1:14" ht="16.5" x14ac:dyDescent="0.3">
      <c r="A17" s="3" t="s">
        <v>185</v>
      </c>
      <c r="B17" s="3" t="s">
        <v>354</v>
      </c>
      <c r="C17" s="6" t="s">
        <v>25</v>
      </c>
      <c r="D17" s="4">
        <v>18000</v>
      </c>
      <c r="E17" s="10"/>
      <c r="F17" s="5">
        <v>740</v>
      </c>
      <c r="G17" s="4">
        <f>D17-E17</f>
        <v>18000</v>
      </c>
      <c r="H17" s="5">
        <f>G17*F17</f>
        <v>13320000</v>
      </c>
      <c r="I17" s="5">
        <v>13320000</v>
      </c>
      <c r="J17" s="5">
        <f>H17-I17</f>
        <v>0</v>
      </c>
      <c r="K17" s="10"/>
      <c r="L17" s="52" t="s">
        <v>32</v>
      </c>
      <c r="M17" s="15"/>
      <c r="N17" s="10" t="s">
        <v>354</v>
      </c>
    </row>
    <row r="18" spans="1:14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5"/>
      <c r="N18" s="10"/>
    </row>
    <row r="19" spans="1:1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5"/>
      <c r="N19" s="10"/>
    </row>
    <row r="20" spans="1:14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26"/>
      <c r="N20" s="14"/>
    </row>
    <row r="21" spans="1:14" ht="18.75" x14ac:dyDescent="0.3">
      <c r="J21" s="116" t="s">
        <v>55</v>
      </c>
      <c r="K21" s="117">
        <f>SUM(H17:H19)</f>
        <v>13320000</v>
      </c>
    </row>
    <row r="23" spans="1:14" ht="18.75" x14ac:dyDescent="0.3">
      <c r="J23" s="116" t="s">
        <v>66</v>
      </c>
      <c r="K23" s="117">
        <f>SUM(I17:I19)</f>
        <v>13320000</v>
      </c>
    </row>
    <row r="25" spans="1:14" ht="18.75" x14ac:dyDescent="0.3">
      <c r="J25" s="116" t="s">
        <v>71</v>
      </c>
      <c r="K25" s="117">
        <f>K21-K23</f>
        <v>0</v>
      </c>
    </row>
  </sheetData>
  <mergeCells count="14">
    <mergeCell ref="N1:N2"/>
    <mergeCell ref="M1:M2"/>
    <mergeCell ref="A1:A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B1:B2"/>
  </mergeCells>
  <pageMargins left="0.7" right="0.7" top="0.75" bottom="0.75" header="0.3" footer="0.3"/>
  <pageSetup scale="55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F4" workbookViewId="0">
      <selection activeCell="H8" sqref="H8"/>
    </sheetView>
  </sheetViews>
  <sheetFormatPr baseColWidth="10" defaultRowHeight="15" x14ac:dyDescent="0.25"/>
  <cols>
    <col min="1" max="1" width="14" bestFit="1" customWidth="1"/>
    <col min="2" max="2" width="10.7109375" bestFit="1" customWidth="1"/>
    <col min="3" max="3" width="29.28515625" bestFit="1" customWidth="1"/>
    <col min="4" max="4" width="13" bestFit="1" customWidth="1"/>
    <col min="5" max="5" width="15.28515625" bestFit="1" customWidth="1"/>
    <col min="6" max="6" width="20.5703125" bestFit="1" customWidth="1"/>
    <col min="7" max="7" width="18.85546875" bestFit="1" customWidth="1"/>
    <col min="8" max="8" width="20.5703125" bestFit="1" customWidth="1"/>
    <col min="9" max="9" width="17.7109375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</cols>
  <sheetData>
    <row r="1" spans="1:15" ht="15" customHeight="1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ht="1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83">
        <v>1</v>
      </c>
      <c r="B3" s="45">
        <v>45442</v>
      </c>
      <c r="C3" s="227" t="s">
        <v>483</v>
      </c>
      <c r="D3" s="159" t="s">
        <v>27</v>
      </c>
      <c r="E3" s="284"/>
      <c r="F3" s="4">
        <v>45000</v>
      </c>
      <c r="G3" s="284"/>
      <c r="H3" s="4">
        <f>F3-G3</f>
        <v>45000</v>
      </c>
      <c r="I3" s="5">
        <v>670</v>
      </c>
      <c r="J3" s="5">
        <f>H3*I3</f>
        <v>30150000</v>
      </c>
      <c r="K3" s="5">
        <v>30150000</v>
      </c>
      <c r="L3" s="5">
        <f>J3-K3</f>
        <v>0</v>
      </c>
      <c r="M3" s="217" t="s">
        <v>32</v>
      </c>
      <c r="N3" s="5">
        <v>60300000</v>
      </c>
      <c r="O3" s="67">
        <v>45477</v>
      </c>
    </row>
    <row r="4" spans="1:15" ht="16.5" x14ac:dyDescent="0.3">
      <c r="A4" s="283">
        <f>A3+1</f>
        <v>2</v>
      </c>
      <c r="B4" s="45">
        <v>45442</v>
      </c>
      <c r="C4" s="227" t="s">
        <v>484</v>
      </c>
      <c r="D4" s="159" t="s">
        <v>27</v>
      </c>
      <c r="E4" s="284"/>
      <c r="F4" s="4">
        <v>45000</v>
      </c>
      <c r="G4" s="284"/>
      <c r="H4" s="4">
        <f>F4-G4</f>
        <v>45000</v>
      </c>
      <c r="I4" s="5">
        <v>670</v>
      </c>
      <c r="J4" s="5">
        <f>H4*I4</f>
        <v>30150000</v>
      </c>
      <c r="K4" s="5">
        <v>30150000</v>
      </c>
      <c r="L4" s="5">
        <f>J4-K4</f>
        <v>0</v>
      </c>
      <c r="M4" s="217" t="s">
        <v>32</v>
      </c>
      <c r="N4" s="5"/>
      <c r="O4" s="284"/>
    </row>
    <row r="5" spans="1:15" ht="16.5" x14ac:dyDescent="0.3">
      <c r="A5" s="283">
        <f>A4+1</f>
        <v>3</v>
      </c>
      <c r="B5" s="45">
        <v>45484</v>
      </c>
      <c r="C5" s="227" t="s">
        <v>518</v>
      </c>
      <c r="D5" s="159" t="s">
        <v>27</v>
      </c>
      <c r="E5" s="284"/>
      <c r="F5" s="4">
        <v>45000</v>
      </c>
      <c r="G5" s="284">
        <v>100</v>
      </c>
      <c r="H5" s="4">
        <f>F5-G5</f>
        <v>44900</v>
      </c>
      <c r="I5" s="5">
        <v>660</v>
      </c>
      <c r="J5" s="5">
        <f>H5*I5</f>
        <v>29634000</v>
      </c>
      <c r="K5" s="5">
        <v>29634000</v>
      </c>
      <c r="L5" s="5">
        <f>J5-K5</f>
        <v>0</v>
      </c>
      <c r="M5" s="217" t="s">
        <v>32</v>
      </c>
      <c r="N5" s="5"/>
      <c r="O5" s="284"/>
    </row>
    <row r="6" spans="1:15" ht="16.5" x14ac:dyDescent="0.3">
      <c r="A6" s="283">
        <f>A5+1</f>
        <v>4</v>
      </c>
      <c r="B6" s="45"/>
      <c r="C6" s="227"/>
      <c r="D6" s="159"/>
      <c r="E6" s="284"/>
      <c r="F6" s="4"/>
      <c r="G6" s="284"/>
      <c r="H6" s="4"/>
      <c r="I6" s="5"/>
      <c r="J6" s="5"/>
      <c r="K6" s="5"/>
      <c r="L6" s="5"/>
      <c r="M6" s="13"/>
      <c r="N6" s="5"/>
      <c r="O6" s="284"/>
    </row>
    <row r="7" spans="1:15" ht="16.5" x14ac:dyDescent="0.3">
      <c r="A7" s="283">
        <f>A6+1</f>
        <v>5</v>
      </c>
      <c r="B7" s="45"/>
      <c r="C7" s="227"/>
      <c r="D7" s="159"/>
      <c r="E7" s="284"/>
      <c r="F7" s="4"/>
      <c r="G7" s="284"/>
      <c r="H7" s="4"/>
      <c r="I7" s="5"/>
      <c r="J7" s="5"/>
      <c r="K7" s="5"/>
      <c r="L7" s="5"/>
      <c r="M7" s="13"/>
      <c r="N7" s="5"/>
      <c r="O7" s="284"/>
    </row>
    <row r="8" spans="1:15" ht="16.5" x14ac:dyDescent="0.3">
      <c r="A8" s="283">
        <f>A7+1</f>
        <v>6</v>
      </c>
      <c r="B8" s="283"/>
      <c r="C8" s="3"/>
      <c r="D8" s="159"/>
      <c r="E8" s="284"/>
      <c r="F8" s="4"/>
      <c r="G8" s="284"/>
      <c r="H8" s="4"/>
      <c r="I8" s="5"/>
      <c r="J8" s="5"/>
      <c r="K8" s="5"/>
      <c r="L8" s="5"/>
      <c r="M8" s="13"/>
      <c r="N8" s="5"/>
      <c r="O8" s="284"/>
    </row>
    <row r="11" spans="1:15" x14ac:dyDescent="0.25">
      <c r="M11" s="492" t="s">
        <v>55</v>
      </c>
      <c r="N11" s="398">
        <f>SUM(J3:J8)</f>
        <v>89934000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89934000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4:M15"/>
    <mergeCell ref="N14:O15"/>
    <mergeCell ref="M17:M18"/>
    <mergeCell ref="N17:O18"/>
    <mergeCell ref="M1:M2"/>
    <mergeCell ref="N1:N2"/>
    <mergeCell ref="O1:O2"/>
    <mergeCell ref="M11:M12"/>
    <mergeCell ref="N11:O12"/>
  </mergeCells>
  <pageMargins left="0.7" right="0.7" top="0.75" bottom="0.75" header="0.3" footer="0.3"/>
  <pageSetup paperSize="9" scale="50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B9" sqref="B9:C9"/>
    </sheetView>
  </sheetViews>
  <sheetFormatPr baseColWidth="10" defaultRowHeight="15" x14ac:dyDescent="0.25"/>
  <cols>
    <col min="1" max="1" width="9" bestFit="1" customWidth="1"/>
    <col min="3" max="3" width="24.5703125" customWidth="1"/>
  </cols>
  <sheetData>
    <row r="1" spans="1:22" x14ac:dyDescent="0.25">
      <c r="A1" s="469" t="s">
        <v>341</v>
      </c>
      <c r="B1" s="469" t="s">
        <v>339</v>
      </c>
      <c r="C1" s="490"/>
      <c r="D1" s="469" t="s">
        <v>317</v>
      </c>
      <c r="E1" s="490"/>
      <c r="F1" s="469" t="s">
        <v>318</v>
      </c>
      <c r="G1" s="490"/>
      <c r="H1" s="469" t="s">
        <v>319</v>
      </c>
      <c r="I1" s="490"/>
      <c r="J1" s="469" t="s">
        <v>252</v>
      </c>
      <c r="K1" s="490"/>
      <c r="L1" s="469" t="s">
        <v>320</v>
      </c>
      <c r="M1" s="490"/>
      <c r="N1" s="469" t="s">
        <v>315</v>
      </c>
      <c r="O1" s="490"/>
      <c r="P1" s="469" t="s">
        <v>316</v>
      </c>
      <c r="Q1" s="490"/>
      <c r="R1" s="489" t="s">
        <v>5</v>
      </c>
      <c r="S1" s="489" t="s">
        <v>321</v>
      </c>
      <c r="T1" s="489"/>
      <c r="U1" s="489" t="s">
        <v>322</v>
      </c>
      <c r="V1" s="489"/>
    </row>
    <row r="2" spans="1:22" x14ac:dyDescent="0.25">
      <c r="A2" s="470"/>
      <c r="B2" s="470"/>
      <c r="C2" s="491"/>
      <c r="D2" s="470"/>
      <c r="E2" s="491"/>
      <c r="F2" s="470"/>
      <c r="G2" s="491"/>
      <c r="H2" s="470"/>
      <c r="I2" s="491"/>
      <c r="J2" s="470"/>
      <c r="K2" s="491"/>
      <c r="L2" s="470"/>
      <c r="M2" s="491"/>
      <c r="N2" s="470"/>
      <c r="O2" s="491"/>
      <c r="P2" s="470"/>
      <c r="Q2" s="491"/>
      <c r="R2" s="489"/>
      <c r="S2" s="489"/>
      <c r="T2" s="489"/>
      <c r="U2" s="489"/>
      <c r="V2" s="489"/>
    </row>
    <row r="3" spans="1:22" x14ac:dyDescent="0.25">
      <c r="A3" s="295">
        <v>1</v>
      </c>
      <c r="B3" s="521" t="s">
        <v>502</v>
      </c>
      <c r="C3" s="522"/>
      <c r="D3" s="481" t="s">
        <v>491</v>
      </c>
      <c r="E3" s="472"/>
      <c r="F3" s="482">
        <v>45000</v>
      </c>
      <c r="G3" s="483"/>
      <c r="H3" s="484">
        <v>45000</v>
      </c>
      <c r="I3" s="472"/>
      <c r="J3" s="486"/>
      <c r="K3" s="483"/>
      <c r="L3" s="481">
        <v>0</v>
      </c>
      <c r="M3" s="472"/>
      <c r="N3" s="482">
        <f t="shared" ref="N3:N8" si="0">F3-J3</f>
        <v>45000</v>
      </c>
      <c r="O3" s="483"/>
      <c r="P3" s="484">
        <f t="shared" ref="P3:P9" si="1">H3-L3</f>
        <v>45000</v>
      </c>
      <c r="Q3" s="472"/>
      <c r="R3" s="15"/>
      <c r="S3" s="485">
        <f>N3*R3</f>
        <v>0</v>
      </c>
      <c r="T3" s="483"/>
      <c r="U3" s="471">
        <f>P3*R3</f>
        <v>0</v>
      </c>
      <c r="V3" s="472"/>
    </row>
    <row r="4" spans="1:22" x14ac:dyDescent="0.25">
      <c r="A4" s="295">
        <f>A3+1</f>
        <v>2</v>
      </c>
      <c r="B4" s="486" t="s">
        <v>501</v>
      </c>
      <c r="C4" s="483"/>
      <c r="D4" s="481" t="s">
        <v>492</v>
      </c>
      <c r="E4" s="472"/>
      <c r="F4" s="482">
        <v>45000</v>
      </c>
      <c r="G4" s="483"/>
      <c r="H4" s="484">
        <v>45000</v>
      </c>
      <c r="I4" s="472"/>
      <c r="J4" s="486">
        <v>100</v>
      </c>
      <c r="K4" s="483"/>
      <c r="L4" s="481">
        <v>60</v>
      </c>
      <c r="M4" s="472"/>
      <c r="N4" s="482">
        <f t="shared" si="0"/>
        <v>44900</v>
      </c>
      <c r="O4" s="483"/>
      <c r="P4" s="484">
        <f t="shared" si="1"/>
        <v>44940</v>
      </c>
      <c r="Q4" s="472"/>
      <c r="R4" s="15"/>
      <c r="S4" s="485">
        <f>N4*R4</f>
        <v>0</v>
      </c>
      <c r="T4" s="483"/>
      <c r="U4" s="471">
        <f>P4*R4</f>
        <v>0</v>
      </c>
      <c r="V4" s="472"/>
    </row>
    <row r="5" spans="1:22" x14ac:dyDescent="0.25">
      <c r="A5" s="295">
        <f t="shared" ref="A5:A20" si="2">A4+1</f>
        <v>3</v>
      </c>
      <c r="B5" s="486" t="s">
        <v>503</v>
      </c>
      <c r="C5" s="483"/>
      <c r="D5" s="481" t="s">
        <v>493</v>
      </c>
      <c r="E5" s="472"/>
      <c r="F5" s="482">
        <v>45000</v>
      </c>
      <c r="G5" s="483"/>
      <c r="H5" s="484">
        <v>45000</v>
      </c>
      <c r="I5" s="472"/>
      <c r="J5" s="486">
        <v>260</v>
      </c>
      <c r="K5" s="483"/>
      <c r="L5" s="481">
        <v>0</v>
      </c>
      <c r="M5" s="472"/>
      <c r="N5" s="482">
        <f t="shared" si="0"/>
        <v>44740</v>
      </c>
      <c r="O5" s="483"/>
      <c r="P5" s="484">
        <f t="shared" si="1"/>
        <v>45000</v>
      </c>
      <c r="Q5" s="472"/>
      <c r="R5" s="15"/>
      <c r="S5" s="485">
        <f>N5*R5</f>
        <v>0</v>
      </c>
      <c r="T5" s="483"/>
      <c r="U5" s="471">
        <f>P5*R5</f>
        <v>0</v>
      </c>
      <c r="V5" s="472"/>
    </row>
    <row r="6" spans="1:22" x14ac:dyDescent="0.25">
      <c r="A6" s="295">
        <f t="shared" si="2"/>
        <v>4</v>
      </c>
      <c r="B6" s="486" t="s">
        <v>544</v>
      </c>
      <c r="C6" s="483"/>
      <c r="D6" s="481" t="s">
        <v>546</v>
      </c>
      <c r="E6" s="472"/>
      <c r="F6" s="482">
        <v>45000</v>
      </c>
      <c r="G6" s="483"/>
      <c r="H6" s="484">
        <v>45000</v>
      </c>
      <c r="I6" s="472"/>
      <c r="J6" s="486"/>
      <c r="K6" s="483"/>
      <c r="L6" s="481"/>
      <c r="M6" s="472"/>
      <c r="N6" s="482">
        <f t="shared" si="0"/>
        <v>45000</v>
      </c>
      <c r="O6" s="483"/>
      <c r="P6" s="484">
        <f t="shared" si="1"/>
        <v>45000</v>
      </c>
      <c r="Q6" s="472"/>
      <c r="R6" s="15"/>
      <c r="S6" s="485">
        <f>N6*R6</f>
        <v>0</v>
      </c>
      <c r="T6" s="483"/>
      <c r="U6" s="471">
        <f>P6*R6</f>
        <v>0</v>
      </c>
      <c r="V6" s="472"/>
    </row>
    <row r="7" spans="1:22" x14ac:dyDescent="0.25">
      <c r="A7" s="295">
        <f t="shared" si="2"/>
        <v>5</v>
      </c>
      <c r="B7" s="486" t="s">
        <v>545</v>
      </c>
      <c r="C7" s="483"/>
      <c r="D7" s="481" t="s">
        <v>344</v>
      </c>
      <c r="E7" s="472"/>
      <c r="F7" s="482">
        <v>45000</v>
      </c>
      <c r="G7" s="483"/>
      <c r="H7" s="484">
        <v>45000</v>
      </c>
      <c r="I7" s="472"/>
      <c r="J7" s="486"/>
      <c r="K7" s="483"/>
      <c r="L7" s="481"/>
      <c r="M7" s="472"/>
      <c r="N7" s="482">
        <f t="shared" si="0"/>
        <v>45000</v>
      </c>
      <c r="O7" s="483"/>
      <c r="P7" s="484">
        <f t="shared" si="1"/>
        <v>45000</v>
      </c>
      <c r="Q7" s="472"/>
      <c r="R7" s="15"/>
      <c r="S7" s="485">
        <f>N7*R7</f>
        <v>0</v>
      </c>
      <c r="T7" s="483"/>
      <c r="U7" s="471">
        <f>P7*R7</f>
        <v>0</v>
      </c>
      <c r="V7" s="472"/>
    </row>
    <row r="8" spans="1:22" x14ac:dyDescent="0.25">
      <c r="A8" s="295">
        <f t="shared" si="2"/>
        <v>6</v>
      </c>
      <c r="B8" s="486" t="s">
        <v>554</v>
      </c>
      <c r="C8" s="483"/>
      <c r="D8" s="481" t="s">
        <v>548</v>
      </c>
      <c r="E8" s="472"/>
      <c r="F8" s="482">
        <v>45000</v>
      </c>
      <c r="G8" s="483"/>
      <c r="H8" s="484">
        <v>45000</v>
      </c>
      <c r="I8" s="472"/>
      <c r="J8" s="486">
        <v>100</v>
      </c>
      <c r="K8" s="483"/>
      <c r="L8" s="481"/>
      <c r="M8" s="472"/>
      <c r="N8" s="482">
        <f t="shared" si="0"/>
        <v>44900</v>
      </c>
      <c r="O8" s="483"/>
      <c r="P8" s="484">
        <f t="shared" si="1"/>
        <v>45000</v>
      </c>
      <c r="Q8" s="472"/>
      <c r="R8" s="15"/>
      <c r="S8" s="485"/>
      <c r="T8" s="483"/>
      <c r="U8" s="471"/>
      <c r="V8" s="472"/>
    </row>
    <row r="9" spans="1:22" x14ac:dyDescent="0.25">
      <c r="A9" s="295">
        <f t="shared" si="2"/>
        <v>7</v>
      </c>
      <c r="B9" s="486" t="s">
        <v>694</v>
      </c>
      <c r="C9" s="483"/>
      <c r="D9" s="481" t="s">
        <v>674</v>
      </c>
      <c r="E9" s="472"/>
      <c r="F9" s="482">
        <v>45000</v>
      </c>
      <c r="G9" s="483"/>
      <c r="H9" s="484">
        <v>45000</v>
      </c>
      <c r="I9" s="472"/>
      <c r="J9" s="486"/>
      <c r="K9" s="483"/>
      <c r="L9" s="481"/>
      <c r="M9" s="472"/>
      <c r="N9" s="482"/>
      <c r="O9" s="483"/>
      <c r="P9" s="484">
        <f t="shared" si="1"/>
        <v>45000</v>
      </c>
      <c r="Q9" s="472"/>
      <c r="R9" s="15"/>
      <c r="S9" s="485"/>
      <c r="T9" s="483"/>
      <c r="U9" s="471"/>
      <c r="V9" s="472"/>
    </row>
    <row r="10" spans="1:22" x14ac:dyDescent="0.25">
      <c r="A10" s="295">
        <f t="shared" si="2"/>
        <v>8</v>
      </c>
      <c r="B10" s="486"/>
      <c r="C10" s="483"/>
      <c r="D10" s="481"/>
      <c r="E10" s="472"/>
      <c r="F10" s="482"/>
      <c r="G10" s="483"/>
      <c r="H10" s="484"/>
      <c r="I10" s="472"/>
      <c r="J10" s="486"/>
      <c r="K10" s="483"/>
      <c r="L10" s="481"/>
      <c r="M10" s="472"/>
      <c r="N10" s="482"/>
      <c r="O10" s="483"/>
      <c r="P10" s="484"/>
      <c r="Q10" s="472"/>
      <c r="R10" s="15"/>
      <c r="S10" s="485"/>
      <c r="T10" s="483"/>
      <c r="U10" s="471"/>
      <c r="V10" s="472"/>
    </row>
    <row r="11" spans="1:22" x14ac:dyDescent="0.25">
      <c r="A11" s="295">
        <f t="shared" si="2"/>
        <v>9</v>
      </c>
      <c r="B11" s="486"/>
      <c r="C11" s="483"/>
      <c r="D11" s="481"/>
      <c r="E11" s="472"/>
      <c r="F11" s="482"/>
      <c r="G11" s="483"/>
      <c r="H11" s="484"/>
      <c r="I11" s="472"/>
      <c r="J11" s="486"/>
      <c r="K11" s="483"/>
      <c r="L11" s="481"/>
      <c r="M11" s="472"/>
      <c r="N11" s="482"/>
      <c r="O11" s="483"/>
      <c r="P11" s="484"/>
      <c r="Q11" s="472"/>
      <c r="R11" s="15"/>
      <c r="S11" s="485"/>
      <c r="T11" s="483"/>
      <c r="U11" s="471"/>
      <c r="V11" s="472"/>
    </row>
    <row r="12" spans="1:22" x14ac:dyDescent="0.25">
      <c r="A12" s="295">
        <f t="shared" si="2"/>
        <v>10</v>
      </c>
      <c r="B12" s="486"/>
      <c r="C12" s="483"/>
      <c r="D12" s="481"/>
      <c r="E12" s="472"/>
      <c r="F12" s="482"/>
      <c r="G12" s="483"/>
      <c r="H12" s="484"/>
      <c r="I12" s="472"/>
      <c r="J12" s="486"/>
      <c r="K12" s="483"/>
      <c r="L12" s="481"/>
      <c r="M12" s="472"/>
      <c r="N12" s="482"/>
      <c r="O12" s="483"/>
      <c r="P12" s="484"/>
      <c r="Q12" s="472"/>
      <c r="R12" s="15"/>
      <c r="S12" s="485"/>
      <c r="T12" s="483"/>
      <c r="U12" s="471"/>
      <c r="V12" s="472"/>
    </row>
    <row r="13" spans="1:22" x14ac:dyDescent="0.25">
      <c r="A13" s="295">
        <f t="shared" si="2"/>
        <v>11</v>
      </c>
      <c r="B13" s="486"/>
      <c r="C13" s="483"/>
      <c r="D13" s="481"/>
      <c r="E13" s="472"/>
      <c r="F13" s="482"/>
      <c r="G13" s="483"/>
      <c r="H13" s="484"/>
      <c r="I13" s="472"/>
      <c r="J13" s="486"/>
      <c r="K13" s="483"/>
      <c r="L13" s="481"/>
      <c r="M13" s="472"/>
      <c r="N13" s="482"/>
      <c r="O13" s="483"/>
      <c r="P13" s="484"/>
      <c r="Q13" s="472"/>
      <c r="R13" s="15"/>
      <c r="S13" s="485"/>
      <c r="T13" s="483"/>
      <c r="U13" s="471"/>
      <c r="V13" s="472"/>
    </row>
    <row r="14" spans="1:22" x14ac:dyDescent="0.25">
      <c r="A14" s="295">
        <f t="shared" si="2"/>
        <v>12</v>
      </c>
      <c r="B14" s="486"/>
      <c r="C14" s="483"/>
      <c r="D14" s="481"/>
      <c r="E14" s="472"/>
      <c r="F14" s="482"/>
      <c r="G14" s="483"/>
      <c r="H14" s="484"/>
      <c r="I14" s="472"/>
      <c r="J14" s="486"/>
      <c r="K14" s="483"/>
      <c r="L14" s="481"/>
      <c r="M14" s="472"/>
      <c r="N14" s="482"/>
      <c r="O14" s="483"/>
      <c r="P14" s="484"/>
      <c r="Q14" s="472"/>
      <c r="R14" s="15"/>
      <c r="S14" s="485"/>
      <c r="T14" s="483"/>
      <c r="U14" s="471"/>
      <c r="V14" s="472"/>
    </row>
    <row r="15" spans="1:22" x14ac:dyDescent="0.25">
      <c r="A15" s="295">
        <f t="shared" si="2"/>
        <v>13</v>
      </c>
      <c r="B15" s="486"/>
      <c r="C15" s="483"/>
      <c r="D15" s="481"/>
      <c r="E15" s="472"/>
      <c r="F15" s="482"/>
      <c r="G15" s="483"/>
      <c r="H15" s="484"/>
      <c r="I15" s="472"/>
      <c r="J15" s="486"/>
      <c r="K15" s="483"/>
      <c r="L15" s="481"/>
      <c r="M15" s="472"/>
      <c r="N15" s="482"/>
      <c r="O15" s="483"/>
      <c r="P15" s="484"/>
      <c r="Q15" s="472"/>
      <c r="R15" s="15"/>
      <c r="S15" s="485"/>
      <c r="T15" s="483"/>
      <c r="U15" s="471"/>
      <c r="V15" s="472"/>
    </row>
    <row r="16" spans="1:22" x14ac:dyDescent="0.25">
      <c r="A16" s="295">
        <f t="shared" si="2"/>
        <v>14</v>
      </c>
      <c r="B16" s="486"/>
      <c r="C16" s="483"/>
      <c r="D16" s="481"/>
      <c r="E16" s="472"/>
      <c r="F16" s="482"/>
      <c r="G16" s="483"/>
      <c r="H16" s="484"/>
      <c r="I16" s="472"/>
      <c r="J16" s="486"/>
      <c r="K16" s="483"/>
      <c r="L16" s="481"/>
      <c r="M16" s="472"/>
      <c r="N16" s="482"/>
      <c r="O16" s="483"/>
      <c r="P16" s="484"/>
      <c r="Q16" s="472"/>
      <c r="R16" s="15"/>
      <c r="S16" s="485"/>
      <c r="T16" s="483"/>
      <c r="U16" s="471"/>
      <c r="V16" s="472"/>
    </row>
    <row r="17" spans="1:22" x14ac:dyDescent="0.25">
      <c r="A17" s="295">
        <f t="shared" si="2"/>
        <v>15</v>
      </c>
      <c r="B17" s="486"/>
      <c r="C17" s="483"/>
      <c r="D17" s="481"/>
      <c r="E17" s="472"/>
      <c r="F17" s="482"/>
      <c r="G17" s="483"/>
      <c r="H17" s="484"/>
      <c r="I17" s="472"/>
      <c r="J17" s="486"/>
      <c r="K17" s="483"/>
      <c r="L17" s="481"/>
      <c r="M17" s="472"/>
      <c r="N17" s="482"/>
      <c r="O17" s="483"/>
      <c r="P17" s="484"/>
      <c r="Q17" s="472"/>
      <c r="R17" s="15"/>
      <c r="S17" s="485"/>
      <c r="T17" s="483"/>
      <c r="U17" s="471"/>
      <c r="V17" s="472"/>
    </row>
    <row r="18" spans="1:22" x14ac:dyDescent="0.25">
      <c r="A18" s="295">
        <f t="shared" si="2"/>
        <v>16</v>
      </c>
      <c r="B18" s="486"/>
      <c r="C18" s="483"/>
      <c r="D18" s="481"/>
      <c r="E18" s="472"/>
      <c r="F18" s="482"/>
      <c r="G18" s="483"/>
      <c r="H18" s="484"/>
      <c r="I18" s="472"/>
      <c r="J18" s="486"/>
      <c r="K18" s="483"/>
      <c r="L18" s="481"/>
      <c r="M18" s="472"/>
      <c r="N18" s="482"/>
      <c r="O18" s="483"/>
      <c r="P18" s="484"/>
      <c r="Q18" s="472"/>
      <c r="R18" s="15"/>
      <c r="S18" s="485"/>
      <c r="T18" s="483"/>
      <c r="U18" s="471"/>
      <c r="V18" s="472"/>
    </row>
    <row r="19" spans="1:22" x14ac:dyDescent="0.25">
      <c r="A19" s="295">
        <f t="shared" si="2"/>
        <v>17</v>
      </c>
      <c r="B19" s="486"/>
      <c r="C19" s="483"/>
      <c r="D19" s="481"/>
      <c r="E19" s="472"/>
      <c r="F19" s="482"/>
      <c r="G19" s="483"/>
      <c r="H19" s="484"/>
      <c r="I19" s="472"/>
      <c r="J19" s="486"/>
      <c r="K19" s="483"/>
      <c r="L19" s="481"/>
      <c r="M19" s="472"/>
      <c r="N19" s="482"/>
      <c r="O19" s="483"/>
      <c r="P19" s="484"/>
      <c r="Q19" s="472"/>
      <c r="R19" s="15"/>
      <c r="S19" s="485"/>
      <c r="T19" s="483"/>
      <c r="U19" s="471"/>
      <c r="V19" s="472"/>
    </row>
    <row r="20" spans="1:22" x14ac:dyDescent="0.25">
      <c r="A20" s="295">
        <f t="shared" si="2"/>
        <v>18</v>
      </c>
      <c r="B20" s="486"/>
      <c r="C20" s="483"/>
      <c r="D20" s="481"/>
      <c r="E20" s="472"/>
      <c r="F20" s="482"/>
      <c r="G20" s="483"/>
      <c r="H20" s="484"/>
      <c r="I20" s="472"/>
      <c r="J20" s="486"/>
      <c r="K20" s="483"/>
      <c r="L20" s="481"/>
      <c r="M20" s="472"/>
      <c r="N20" s="482"/>
      <c r="O20" s="483"/>
      <c r="P20" s="484"/>
      <c r="Q20" s="472"/>
      <c r="R20" s="15"/>
      <c r="S20" s="485"/>
      <c r="T20" s="483"/>
      <c r="U20" s="471"/>
      <c r="V20" s="472"/>
    </row>
    <row r="26" spans="1:22" x14ac:dyDescent="0.25">
      <c r="O26" s="473" t="s">
        <v>323</v>
      </c>
      <c r="P26" s="474"/>
      <c r="Q26" s="477">
        <f>S3+S4+S5+S6+S7+S8+S9+S10+S11+S12+S13+S14+S15+S16+S17+S18+S19+S20</f>
        <v>0</v>
      </c>
      <c r="R26" s="478"/>
    </row>
    <row r="27" spans="1:22" x14ac:dyDescent="0.25">
      <c r="O27" s="475"/>
      <c r="P27" s="476"/>
      <c r="Q27" s="479"/>
      <c r="R27" s="480"/>
    </row>
    <row r="28" spans="1:22" x14ac:dyDescent="0.25">
      <c r="O28" s="14"/>
      <c r="P28" s="14"/>
      <c r="Q28" s="14"/>
      <c r="R28" s="14"/>
    </row>
    <row r="29" spans="1:22" x14ac:dyDescent="0.25">
      <c r="O29" s="453" t="s">
        <v>324</v>
      </c>
      <c r="P29" s="454"/>
      <c r="Q29" s="457">
        <f>U3+U4+U5+U6+U7+U8+U9+U10+U11+U12+U13+U14++U15+U16+U17+U18+U19+U20</f>
        <v>0</v>
      </c>
      <c r="R29" s="458"/>
    </row>
    <row r="30" spans="1:22" x14ac:dyDescent="0.25">
      <c r="O30" s="455"/>
      <c r="P30" s="456"/>
      <c r="Q30" s="459"/>
      <c r="R30" s="460"/>
    </row>
    <row r="31" spans="1:22" x14ac:dyDescent="0.25">
      <c r="O31" s="14"/>
      <c r="P31" s="14"/>
      <c r="Q31" s="14"/>
      <c r="R31" s="14"/>
    </row>
    <row r="32" spans="1:22" x14ac:dyDescent="0.25">
      <c r="O32" s="453" t="s">
        <v>66</v>
      </c>
      <c r="P32" s="454"/>
      <c r="Q32" s="457">
        <f>Q26-Q29</f>
        <v>0</v>
      </c>
      <c r="R32" s="458"/>
    </row>
    <row r="33" spans="15:18" x14ac:dyDescent="0.25">
      <c r="O33" s="455"/>
      <c r="P33" s="456"/>
      <c r="Q33" s="459"/>
      <c r="R33" s="460"/>
    </row>
  </sheetData>
  <mergeCells count="198">
    <mergeCell ref="O32:P33"/>
    <mergeCell ref="Q32:R33"/>
    <mergeCell ref="N20:O20"/>
    <mergeCell ref="P20:Q20"/>
    <mergeCell ref="S20:T20"/>
    <mergeCell ref="U20:V20"/>
    <mergeCell ref="O26:P27"/>
    <mergeCell ref="Q26:R27"/>
    <mergeCell ref="U19:V19"/>
    <mergeCell ref="S19:T19"/>
    <mergeCell ref="B20:C20"/>
    <mergeCell ref="D20:E20"/>
    <mergeCell ref="F20:G20"/>
    <mergeCell ref="H20:I20"/>
    <mergeCell ref="J20:K20"/>
    <mergeCell ref="L20:M20"/>
    <mergeCell ref="O29:P30"/>
    <mergeCell ref="Q29:R30"/>
    <mergeCell ref="B19:C19"/>
    <mergeCell ref="D19:E19"/>
    <mergeCell ref="F19:G19"/>
    <mergeCell ref="H19:I19"/>
    <mergeCell ref="J19:K19"/>
    <mergeCell ref="L19:M19"/>
    <mergeCell ref="N19:O19"/>
    <mergeCell ref="P19:Q19"/>
    <mergeCell ref="U17:V17"/>
    <mergeCell ref="B18:C18"/>
    <mergeCell ref="D18:E18"/>
    <mergeCell ref="F18:G18"/>
    <mergeCell ref="H18:I18"/>
    <mergeCell ref="J18:K18"/>
    <mergeCell ref="L18:M18"/>
    <mergeCell ref="N18:O18"/>
    <mergeCell ref="P18:Q18"/>
    <mergeCell ref="S18:T18"/>
    <mergeCell ref="U18:V18"/>
    <mergeCell ref="B17:C17"/>
    <mergeCell ref="D17:E17"/>
    <mergeCell ref="F17:G17"/>
    <mergeCell ref="H17:I17"/>
    <mergeCell ref="J17:K17"/>
    <mergeCell ref="L17:M17"/>
    <mergeCell ref="N17:O17"/>
    <mergeCell ref="P17:Q17"/>
    <mergeCell ref="S17:T17"/>
    <mergeCell ref="U15:V15"/>
    <mergeCell ref="B16:C16"/>
    <mergeCell ref="D16:E16"/>
    <mergeCell ref="F16:G16"/>
    <mergeCell ref="H16:I16"/>
    <mergeCell ref="J16:K16"/>
    <mergeCell ref="L16:M16"/>
    <mergeCell ref="N16:O16"/>
    <mergeCell ref="P16:Q16"/>
    <mergeCell ref="S16:T16"/>
    <mergeCell ref="U16:V16"/>
    <mergeCell ref="B15:C15"/>
    <mergeCell ref="D15:E15"/>
    <mergeCell ref="F15:G15"/>
    <mergeCell ref="H15:I15"/>
    <mergeCell ref="J15:K15"/>
    <mergeCell ref="L15:M15"/>
    <mergeCell ref="N15:O15"/>
    <mergeCell ref="P15:Q15"/>
    <mergeCell ref="S15:T15"/>
    <mergeCell ref="U13:V13"/>
    <mergeCell ref="B14:C14"/>
    <mergeCell ref="D14:E14"/>
    <mergeCell ref="F14:G14"/>
    <mergeCell ref="H14:I14"/>
    <mergeCell ref="J14:K14"/>
    <mergeCell ref="L14:M14"/>
    <mergeCell ref="N14:O14"/>
    <mergeCell ref="P14:Q14"/>
    <mergeCell ref="S14:T14"/>
    <mergeCell ref="U14:V14"/>
    <mergeCell ref="B13:C13"/>
    <mergeCell ref="D13:E13"/>
    <mergeCell ref="F13:G13"/>
    <mergeCell ref="H13:I13"/>
    <mergeCell ref="J13:K13"/>
    <mergeCell ref="L13:M13"/>
    <mergeCell ref="N13:O13"/>
    <mergeCell ref="P13:Q13"/>
    <mergeCell ref="S13:T13"/>
    <mergeCell ref="U11:V11"/>
    <mergeCell ref="B12:C12"/>
    <mergeCell ref="D12:E12"/>
    <mergeCell ref="F12:G12"/>
    <mergeCell ref="H12:I12"/>
    <mergeCell ref="J12:K12"/>
    <mergeCell ref="L12:M12"/>
    <mergeCell ref="N12:O12"/>
    <mergeCell ref="P12:Q12"/>
    <mergeCell ref="S12:T12"/>
    <mergeCell ref="U12:V12"/>
    <mergeCell ref="B11:C11"/>
    <mergeCell ref="D11:E11"/>
    <mergeCell ref="F11:G11"/>
    <mergeCell ref="H11:I11"/>
    <mergeCell ref="J11:K11"/>
    <mergeCell ref="L11:M11"/>
    <mergeCell ref="N11:O11"/>
    <mergeCell ref="P11:Q11"/>
    <mergeCell ref="S11:T11"/>
    <mergeCell ref="U9:V9"/>
    <mergeCell ref="B10:C10"/>
    <mergeCell ref="D10:E10"/>
    <mergeCell ref="F10:G10"/>
    <mergeCell ref="H10:I10"/>
    <mergeCell ref="J10:K10"/>
    <mergeCell ref="L10:M10"/>
    <mergeCell ref="N10:O10"/>
    <mergeCell ref="P10:Q10"/>
    <mergeCell ref="S10:T10"/>
    <mergeCell ref="U10:V10"/>
    <mergeCell ref="B9:C9"/>
    <mergeCell ref="D9:E9"/>
    <mergeCell ref="F9:G9"/>
    <mergeCell ref="H9:I9"/>
    <mergeCell ref="J9:K9"/>
    <mergeCell ref="L9:M9"/>
    <mergeCell ref="N9:O9"/>
    <mergeCell ref="P9:Q9"/>
    <mergeCell ref="S9:T9"/>
    <mergeCell ref="U7:V7"/>
    <mergeCell ref="B8:C8"/>
    <mergeCell ref="D8:E8"/>
    <mergeCell ref="F8:G8"/>
    <mergeCell ref="H8:I8"/>
    <mergeCell ref="J8:K8"/>
    <mergeCell ref="L8:M8"/>
    <mergeCell ref="N8:O8"/>
    <mergeCell ref="P8:Q8"/>
    <mergeCell ref="S8:T8"/>
    <mergeCell ref="U8:V8"/>
    <mergeCell ref="B7:C7"/>
    <mergeCell ref="D7:E7"/>
    <mergeCell ref="F7:G7"/>
    <mergeCell ref="H7:I7"/>
    <mergeCell ref="J7:K7"/>
    <mergeCell ref="L7:M7"/>
    <mergeCell ref="N7:O7"/>
    <mergeCell ref="P7:Q7"/>
    <mergeCell ref="S7:T7"/>
    <mergeCell ref="U5:V5"/>
    <mergeCell ref="B6:C6"/>
    <mergeCell ref="D6:E6"/>
    <mergeCell ref="F6:G6"/>
    <mergeCell ref="H6:I6"/>
    <mergeCell ref="J6:K6"/>
    <mergeCell ref="L6:M6"/>
    <mergeCell ref="N6:O6"/>
    <mergeCell ref="P6:Q6"/>
    <mergeCell ref="S6:T6"/>
    <mergeCell ref="U6:V6"/>
    <mergeCell ref="B5:C5"/>
    <mergeCell ref="D5:E5"/>
    <mergeCell ref="F5:G5"/>
    <mergeCell ref="H5:I5"/>
    <mergeCell ref="J5:K5"/>
    <mergeCell ref="L5:M5"/>
    <mergeCell ref="N5:O5"/>
    <mergeCell ref="P5:Q5"/>
    <mergeCell ref="S5:T5"/>
    <mergeCell ref="N3:O3"/>
    <mergeCell ref="P3:Q3"/>
    <mergeCell ref="S3:T3"/>
    <mergeCell ref="U3:V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  <mergeCell ref="L3:M3"/>
    <mergeCell ref="N4:O4"/>
    <mergeCell ref="P4:Q4"/>
    <mergeCell ref="S4:T4"/>
    <mergeCell ref="U4:V4"/>
    <mergeCell ref="L1:M2"/>
    <mergeCell ref="N1:O2"/>
    <mergeCell ref="P1:Q2"/>
    <mergeCell ref="R1:R2"/>
    <mergeCell ref="S1:T2"/>
    <mergeCell ref="U1:V2"/>
    <mergeCell ref="A1:A2"/>
    <mergeCell ref="B1:C2"/>
    <mergeCell ref="D1:E2"/>
    <mergeCell ref="F1:G2"/>
    <mergeCell ref="H1:I2"/>
    <mergeCell ref="J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9" workbookViewId="0">
      <selection activeCell="E31" sqref="E31"/>
    </sheetView>
  </sheetViews>
  <sheetFormatPr baseColWidth="10" defaultRowHeight="15" x14ac:dyDescent="0.25"/>
  <cols>
    <col min="2" max="2" width="23.85546875" bestFit="1" customWidth="1"/>
    <col min="8" max="8" width="10.7109375" bestFit="1" customWidth="1"/>
  </cols>
  <sheetData>
    <row r="1" spans="1:8" x14ac:dyDescent="0.25">
      <c r="C1" s="419" t="s">
        <v>523</v>
      </c>
      <c r="D1" s="419"/>
      <c r="E1" s="419"/>
      <c r="F1" s="419"/>
    </row>
    <row r="2" spans="1:8" x14ac:dyDescent="0.25">
      <c r="C2" s="419"/>
      <c r="D2" s="419"/>
      <c r="E2" s="419"/>
      <c r="F2" s="419"/>
    </row>
    <row r="4" spans="1:8" x14ac:dyDescent="0.25">
      <c r="A4" s="397" t="s">
        <v>329</v>
      </c>
      <c r="B4" s="397" t="s">
        <v>0</v>
      </c>
      <c r="C4" s="397" t="s">
        <v>79</v>
      </c>
      <c r="D4" s="402"/>
      <c r="E4" s="397" t="s">
        <v>5</v>
      </c>
      <c r="F4" s="402"/>
      <c r="G4" s="397" t="s">
        <v>107</v>
      </c>
      <c r="H4" s="397" t="s">
        <v>9</v>
      </c>
    </row>
    <row r="5" spans="1:8" x14ac:dyDescent="0.25">
      <c r="A5" s="397"/>
      <c r="B5" s="397"/>
      <c r="C5" s="403"/>
      <c r="D5" s="404"/>
      <c r="E5" s="403"/>
      <c r="F5" s="404"/>
      <c r="G5" s="403"/>
      <c r="H5" s="403"/>
    </row>
    <row r="6" spans="1:8" x14ac:dyDescent="0.25">
      <c r="A6" s="313">
        <v>1</v>
      </c>
      <c r="B6" s="103" t="s">
        <v>528</v>
      </c>
      <c r="C6" s="405">
        <v>1300</v>
      </c>
      <c r="D6" s="406"/>
      <c r="E6" s="407">
        <v>700</v>
      </c>
      <c r="F6" s="408"/>
      <c r="G6" s="15">
        <f t="shared" ref="G6:G21" si="0">C6*E6</f>
        <v>910000</v>
      </c>
      <c r="H6" s="11">
        <v>45493</v>
      </c>
    </row>
    <row r="7" spans="1:8" x14ac:dyDescent="0.25">
      <c r="A7" s="313">
        <f t="shared" ref="A7:A22" si="1">A6+1</f>
        <v>2</v>
      </c>
      <c r="B7" s="103" t="s">
        <v>529</v>
      </c>
      <c r="C7" s="405">
        <v>1300</v>
      </c>
      <c r="D7" s="406"/>
      <c r="E7" s="407">
        <v>700</v>
      </c>
      <c r="F7" s="408"/>
      <c r="G7" s="15">
        <f t="shared" si="0"/>
        <v>910000</v>
      </c>
      <c r="H7" s="11">
        <v>45493</v>
      </c>
    </row>
    <row r="8" spans="1:8" x14ac:dyDescent="0.25">
      <c r="A8" s="313">
        <f t="shared" si="1"/>
        <v>3</v>
      </c>
      <c r="B8" s="103" t="s">
        <v>530</v>
      </c>
      <c r="C8" s="405">
        <v>1300</v>
      </c>
      <c r="D8" s="406"/>
      <c r="E8" s="407">
        <v>700</v>
      </c>
      <c r="F8" s="408"/>
      <c r="G8" s="15">
        <f t="shared" si="0"/>
        <v>910000</v>
      </c>
      <c r="H8" s="11">
        <v>45493</v>
      </c>
    </row>
    <row r="9" spans="1:8" x14ac:dyDescent="0.25">
      <c r="A9" s="313">
        <f t="shared" si="1"/>
        <v>4</v>
      </c>
      <c r="B9" s="103" t="s">
        <v>531</v>
      </c>
      <c r="C9" s="405">
        <v>1300</v>
      </c>
      <c r="D9" s="406"/>
      <c r="E9" s="407">
        <v>700</v>
      </c>
      <c r="F9" s="408"/>
      <c r="G9" s="15">
        <f t="shared" si="0"/>
        <v>910000</v>
      </c>
      <c r="H9" s="11">
        <v>45493</v>
      </c>
    </row>
    <row r="10" spans="1:8" x14ac:dyDescent="0.25">
      <c r="A10" s="313">
        <f t="shared" si="1"/>
        <v>5</v>
      </c>
      <c r="B10" s="103" t="s">
        <v>532</v>
      </c>
      <c r="C10" s="405">
        <v>1300</v>
      </c>
      <c r="D10" s="406"/>
      <c r="E10" s="407">
        <v>700</v>
      </c>
      <c r="F10" s="408"/>
      <c r="G10" s="15">
        <f t="shared" si="0"/>
        <v>910000</v>
      </c>
      <c r="H10" s="11">
        <v>45493</v>
      </c>
    </row>
    <row r="11" spans="1:8" x14ac:dyDescent="0.25">
      <c r="A11" s="313">
        <f t="shared" si="1"/>
        <v>6</v>
      </c>
      <c r="B11" s="103" t="s">
        <v>533</v>
      </c>
      <c r="C11" s="405">
        <v>1300</v>
      </c>
      <c r="D11" s="406"/>
      <c r="E11" s="407">
        <v>700</v>
      </c>
      <c r="F11" s="408"/>
      <c r="G11" s="15">
        <f t="shared" si="0"/>
        <v>910000</v>
      </c>
      <c r="H11" s="11">
        <v>45493</v>
      </c>
    </row>
    <row r="12" spans="1:8" x14ac:dyDescent="0.25">
      <c r="A12" s="313">
        <f t="shared" si="1"/>
        <v>7</v>
      </c>
      <c r="B12" s="103" t="s">
        <v>542</v>
      </c>
      <c r="C12" s="405">
        <v>1300</v>
      </c>
      <c r="D12" s="406"/>
      <c r="E12" s="407">
        <v>700</v>
      </c>
      <c r="F12" s="408"/>
      <c r="G12" s="15">
        <f t="shared" si="0"/>
        <v>910000</v>
      </c>
      <c r="H12" s="11">
        <v>45493</v>
      </c>
    </row>
    <row r="13" spans="1:8" x14ac:dyDescent="0.25">
      <c r="A13" s="313">
        <f t="shared" si="1"/>
        <v>8</v>
      </c>
      <c r="B13" s="103" t="s">
        <v>543</v>
      </c>
      <c r="C13" s="405">
        <v>1300</v>
      </c>
      <c r="D13" s="406"/>
      <c r="E13" s="407">
        <v>700</v>
      </c>
      <c r="F13" s="408"/>
      <c r="G13" s="15">
        <f t="shared" si="0"/>
        <v>910000</v>
      </c>
      <c r="H13" s="11">
        <v>45493</v>
      </c>
    </row>
    <row r="14" spans="1:8" x14ac:dyDescent="0.25">
      <c r="A14" s="313">
        <f t="shared" si="1"/>
        <v>9</v>
      </c>
      <c r="B14" s="103" t="s">
        <v>534</v>
      </c>
      <c r="C14" s="405">
        <v>1300</v>
      </c>
      <c r="D14" s="406"/>
      <c r="E14" s="407">
        <v>700</v>
      </c>
      <c r="F14" s="408"/>
      <c r="G14" s="15">
        <f t="shared" si="0"/>
        <v>910000</v>
      </c>
      <c r="H14" s="11">
        <v>45493</v>
      </c>
    </row>
    <row r="15" spans="1:8" x14ac:dyDescent="0.25">
      <c r="A15" s="313">
        <f t="shared" si="1"/>
        <v>10</v>
      </c>
      <c r="B15" s="10" t="s">
        <v>535</v>
      </c>
      <c r="C15" s="409">
        <v>1300</v>
      </c>
      <c r="D15" s="409"/>
      <c r="E15" s="407">
        <v>700</v>
      </c>
      <c r="F15" s="408"/>
      <c r="G15" s="15">
        <f t="shared" si="0"/>
        <v>910000</v>
      </c>
      <c r="H15" s="11">
        <v>45493</v>
      </c>
    </row>
    <row r="16" spans="1:8" x14ac:dyDescent="0.25">
      <c r="A16" s="313">
        <f t="shared" si="1"/>
        <v>11</v>
      </c>
      <c r="B16" s="10" t="s">
        <v>536</v>
      </c>
      <c r="C16" s="409">
        <v>1300</v>
      </c>
      <c r="D16" s="409"/>
      <c r="E16" s="407">
        <v>700</v>
      </c>
      <c r="F16" s="408"/>
      <c r="G16" s="15">
        <f t="shared" si="0"/>
        <v>910000</v>
      </c>
      <c r="H16" s="11">
        <v>45493</v>
      </c>
    </row>
    <row r="17" spans="1:8" x14ac:dyDescent="0.25">
      <c r="A17" s="313">
        <f t="shared" si="1"/>
        <v>12</v>
      </c>
      <c r="B17" s="10" t="s">
        <v>537</v>
      </c>
      <c r="C17" s="409">
        <v>1300</v>
      </c>
      <c r="D17" s="409"/>
      <c r="E17" s="407">
        <v>700</v>
      </c>
      <c r="F17" s="408"/>
      <c r="G17" s="15">
        <f t="shared" si="0"/>
        <v>910000</v>
      </c>
      <c r="H17" s="11">
        <v>45493</v>
      </c>
    </row>
    <row r="18" spans="1:8" x14ac:dyDescent="0.25">
      <c r="A18" s="313">
        <f t="shared" si="1"/>
        <v>13</v>
      </c>
      <c r="B18" s="10" t="s">
        <v>538</v>
      </c>
      <c r="C18" s="409">
        <v>1300</v>
      </c>
      <c r="D18" s="409"/>
      <c r="E18" s="407">
        <v>700</v>
      </c>
      <c r="F18" s="408"/>
      <c r="G18" s="15">
        <f t="shared" si="0"/>
        <v>910000</v>
      </c>
      <c r="H18" s="11">
        <v>45493</v>
      </c>
    </row>
    <row r="19" spans="1:8" x14ac:dyDescent="0.25">
      <c r="A19" s="313">
        <f t="shared" si="1"/>
        <v>14</v>
      </c>
      <c r="B19" s="10" t="s">
        <v>539</v>
      </c>
      <c r="C19" s="409">
        <v>1300</v>
      </c>
      <c r="D19" s="409"/>
      <c r="E19" s="407">
        <v>700</v>
      </c>
      <c r="F19" s="408"/>
      <c r="G19" s="15">
        <f t="shared" si="0"/>
        <v>910000</v>
      </c>
      <c r="H19" s="11">
        <v>45493</v>
      </c>
    </row>
    <row r="20" spans="1:8" x14ac:dyDescent="0.25">
      <c r="A20" s="313">
        <f t="shared" si="1"/>
        <v>15</v>
      </c>
      <c r="B20" s="10" t="s">
        <v>540</v>
      </c>
      <c r="C20" s="409">
        <v>1300</v>
      </c>
      <c r="D20" s="409"/>
      <c r="E20" s="407">
        <v>700</v>
      </c>
      <c r="F20" s="408"/>
      <c r="G20" s="15">
        <f t="shared" si="0"/>
        <v>910000</v>
      </c>
      <c r="H20" s="11">
        <v>45493</v>
      </c>
    </row>
    <row r="21" spans="1:8" x14ac:dyDescent="0.25">
      <c r="A21" s="313">
        <f t="shared" si="1"/>
        <v>16</v>
      </c>
      <c r="B21" s="10" t="s">
        <v>541</v>
      </c>
      <c r="C21" s="409">
        <v>1300</v>
      </c>
      <c r="D21" s="409"/>
      <c r="E21" s="407">
        <v>700</v>
      </c>
      <c r="F21" s="408"/>
      <c r="G21" s="15">
        <f t="shared" si="0"/>
        <v>910000</v>
      </c>
      <c r="H21" s="11">
        <v>45493</v>
      </c>
    </row>
    <row r="22" spans="1:8" x14ac:dyDescent="0.25">
      <c r="A22" s="313">
        <f t="shared" si="1"/>
        <v>17</v>
      </c>
      <c r="B22" s="10"/>
      <c r="C22" s="409"/>
      <c r="D22" s="409"/>
      <c r="E22" s="407"/>
      <c r="F22" s="408"/>
      <c r="G22" s="196"/>
      <c r="H22" s="317"/>
    </row>
    <row r="23" spans="1:8" x14ac:dyDescent="0.25">
      <c r="B23" s="70"/>
      <c r="C23" s="420">
        <f>SUM(C6:D21)</f>
        <v>20800</v>
      </c>
      <c r="D23" s="420"/>
      <c r="E23" s="421"/>
      <c r="F23" s="421"/>
      <c r="G23" s="196"/>
      <c r="H23" s="197"/>
    </row>
    <row r="26" spans="1:8" x14ac:dyDescent="0.25">
      <c r="C26" s="422" t="s">
        <v>111</v>
      </c>
      <c r="D26" s="423">
        <f>SUM(G6:G21)</f>
        <v>14560000</v>
      </c>
      <c r="E26" s="424"/>
    </row>
    <row r="27" spans="1:8" x14ac:dyDescent="0.25">
      <c r="C27" s="422"/>
      <c r="D27" s="424"/>
      <c r="E27" s="424"/>
    </row>
  </sheetData>
  <mergeCells count="45">
    <mergeCell ref="H4:H5"/>
    <mergeCell ref="C6:D6"/>
    <mergeCell ref="E6:F6"/>
    <mergeCell ref="C1:F2"/>
    <mergeCell ref="A4:A5"/>
    <mergeCell ref="B4:B5"/>
    <mergeCell ref="C4:D5"/>
    <mergeCell ref="E4:F5"/>
    <mergeCell ref="G4:G5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6:C27"/>
    <mergeCell ref="D26:E27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7" workbookViewId="0">
      <selection activeCell="H4" sqref="H4"/>
    </sheetView>
  </sheetViews>
  <sheetFormatPr baseColWidth="10" defaultRowHeight="15" x14ac:dyDescent="0.25"/>
  <cols>
    <col min="1" max="1" width="14.140625" bestFit="1" customWidth="1"/>
    <col min="2" max="2" width="9.28515625" bestFit="1" customWidth="1"/>
    <col min="3" max="3" width="11" bestFit="1" customWidth="1"/>
    <col min="4" max="4" width="13" bestFit="1" customWidth="1"/>
    <col min="5" max="5" width="8" bestFit="1" customWidth="1"/>
    <col min="6" max="6" width="20.5703125" bestFit="1" customWidth="1"/>
    <col min="7" max="7" width="18.85546875" bestFit="1" customWidth="1"/>
    <col min="8" max="8" width="12.5703125" bestFit="1" customWidth="1"/>
    <col min="9" max="9" width="17.7109375" bestFit="1" customWidth="1"/>
    <col min="10" max="10" width="19.140625" bestFit="1" customWidth="1"/>
    <col min="11" max="11" width="8.28515625" bestFit="1" customWidth="1"/>
    <col min="12" max="12" width="13.2851562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121</v>
      </c>
      <c r="B3" s="6" t="s">
        <v>25</v>
      </c>
      <c r="C3" s="4">
        <v>11000</v>
      </c>
      <c r="D3" s="4"/>
      <c r="E3" s="5">
        <v>710</v>
      </c>
      <c r="F3" s="4">
        <f>C3-D3</f>
        <v>11000</v>
      </c>
      <c r="G3" s="5">
        <f>E3*F3</f>
        <v>7810000</v>
      </c>
      <c r="H3" s="5">
        <v>7810000</v>
      </c>
      <c r="I3" s="5">
        <f>G3-H3</f>
        <v>0</v>
      </c>
      <c r="J3" s="67"/>
      <c r="K3" s="52"/>
      <c r="L3" s="15"/>
    </row>
    <row r="4" spans="1:12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6"/>
      <c r="C5" s="4"/>
      <c r="D5" s="4"/>
      <c r="E5" s="5"/>
      <c r="F5" s="4"/>
      <c r="G5" s="5"/>
      <c r="H5" s="5"/>
      <c r="I5" s="5"/>
      <c r="J5" s="67"/>
      <c r="K5" s="52"/>
      <c r="L5" s="15"/>
    </row>
    <row r="6" spans="1:12" ht="16.5" x14ac:dyDescent="0.3">
      <c r="A6" s="63"/>
      <c r="B6" s="6"/>
      <c r="C6" s="64"/>
      <c r="D6" s="64"/>
      <c r="E6" s="65"/>
      <c r="F6" s="64"/>
      <c r="G6" s="65"/>
      <c r="H6" s="65"/>
      <c r="I6" s="65"/>
      <c r="J6" s="156"/>
      <c r="K6" s="157"/>
      <c r="L6" s="15"/>
    </row>
    <row r="7" spans="1:12" ht="16.5" x14ac:dyDescent="0.3">
      <c r="A7" s="3"/>
      <c r="B7" s="6"/>
      <c r="C7" s="4"/>
      <c r="D7" s="4"/>
      <c r="E7" s="5"/>
      <c r="F7" s="4"/>
      <c r="G7" s="5"/>
      <c r="H7" s="5"/>
      <c r="I7" s="5"/>
      <c r="J7" s="67"/>
      <c r="K7" s="52"/>
      <c r="L7" s="15"/>
    </row>
    <row r="8" spans="1:12" ht="16.5" x14ac:dyDescent="0.3">
      <c r="A8" s="3"/>
      <c r="B8" s="6"/>
      <c r="C8" s="4"/>
      <c r="D8" s="4"/>
      <c r="E8" s="5"/>
      <c r="F8" s="4"/>
      <c r="G8" s="5"/>
      <c r="H8" s="5"/>
      <c r="I8" s="5"/>
      <c r="J8" s="67"/>
      <c r="K8" s="52"/>
      <c r="L8" s="15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67"/>
      <c r="K9" s="52"/>
      <c r="L9" s="15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8.75" x14ac:dyDescent="0.3">
      <c r="I11" s="116" t="s">
        <v>55</v>
      </c>
      <c r="J11" s="117">
        <f>G3+G4+G5</f>
        <v>7810000</v>
      </c>
    </row>
    <row r="13" spans="1:12" ht="18.75" x14ac:dyDescent="0.3">
      <c r="I13" s="116" t="s">
        <v>29</v>
      </c>
      <c r="J13" s="117">
        <f>H3+H4+H5</f>
        <v>7810000</v>
      </c>
    </row>
    <row r="15" spans="1:12" ht="18.75" x14ac:dyDescent="0.3">
      <c r="I15" s="116" t="s">
        <v>71</v>
      </c>
      <c r="J15" s="117">
        <f>J11-J13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scale="70" orientation="landscape" horizontalDpi="300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E7" workbookViewId="0">
      <selection activeCell="J8" sqref="J8"/>
    </sheetView>
  </sheetViews>
  <sheetFormatPr baseColWidth="10" defaultRowHeight="15" x14ac:dyDescent="0.25"/>
  <cols>
    <col min="2" max="2" width="15.42578125" bestFit="1" customWidth="1"/>
    <col min="3" max="3" width="28.85546875" bestFit="1" customWidth="1"/>
    <col min="6" max="6" width="13" bestFit="1" customWidth="1"/>
    <col min="8" max="8" width="20.5703125" bestFit="1" customWidth="1"/>
    <col min="9" max="9" width="18.85546875" bestFit="1" customWidth="1"/>
    <col min="10" max="10" width="13.85546875" bestFit="1" customWidth="1"/>
    <col min="11" max="11" width="24.85546875" bestFit="1" customWidth="1"/>
    <col min="12" max="12" width="20.5703125" bestFit="1" customWidth="1"/>
    <col min="14" max="14" width="13.85546875" bestFit="1" customWidth="1"/>
  </cols>
  <sheetData>
    <row r="1" spans="1:14" ht="14.45" customHeight="1" x14ac:dyDescent="0.25">
      <c r="A1" s="493" t="s">
        <v>329</v>
      </c>
      <c r="B1" s="493" t="s">
        <v>346</v>
      </c>
      <c r="C1" s="395" t="s">
        <v>0</v>
      </c>
      <c r="D1" s="395" t="s">
        <v>1</v>
      </c>
      <c r="E1" s="395" t="s">
        <v>2</v>
      </c>
      <c r="F1" s="395" t="s">
        <v>3</v>
      </c>
      <c r="G1" s="395" t="s">
        <v>5</v>
      </c>
      <c r="H1" s="395" t="s">
        <v>4</v>
      </c>
      <c r="I1" s="395" t="s">
        <v>6</v>
      </c>
      <c r="J1" s="395" t="s">
        <v>7</v>
      </c>
      <c r="K1" s="395" t="s">
        <v>71</v>
      </c>
      <c r="L1" s="395" t="s">
        <v>9</v>
      </c>
      <c r="M1" s="395" t="s">
        <v>33</v>
      </c>
      <c r="N1" s="395" t="s">
        <v>105</v>
      </c>
    </row>
    <row r="2" spans="1:14" ht="14.45" customHeight="1" x14ac:dyDescent="0.25">
      <c r="A2" s="493"/>
      <c r="B2" s="493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4" ht="16.5" x14ac:dyDescent="0.3">
      <c r="A3" s="195">
        <v>1</v>
      </c>
      <c r="B3" s="195"/>
      <c r="C3" s="3" t="s">
        <v>342</v>
      </c>
      <c r="D3" s="6" t="s">
        <v>25</v>
      </c>
      <c r="E3" s="4">
        <v>45000</v>
      </c>
      <c r="F3" s="4">
        <v>220</v>
      </c>
      <c r="G3" s="5">
        <v>740</v>
      </c>
      <c r="H3" s="4">
        <f>E3-F3</f>
        <v>44780</v>
      </c>
      <c r="I3" s="5">
        <f>G3*H3</f>
        <v>33137200</v>
      </c>
      <c r="J3" s="5">
        <v>33137200</v>
      </c>
      <c r="K3" s="5">
        <f>I3-J3</f>
        <v>0</v>
      </c>
      <c r="L3" s="67" t="s">
        <v>347</v>
      </c>
      <c r="M3" s="52" t="s">
        <v>32</v>
      </c>
      <c r="N3" s="15">
        <v>33125000</v>
      </c>
    </row>
    <row r="4" spans="1:14" ht="16.5" x14ac:dyDescent="0.3">
      <c r="A4" s="195">
        <f t="shared" ref="A4:A9" si="0">A3+1</f>
        <v>2</v>
      </c>
      <c r="B4" s="195"/>
      <c r="C4" s="3" t="s">
        <v>343</v>
      </c>
      <c r="D4" s="6" t="s">
        <v>25</v>
      </c>
      <c r="E4" s="4">
        <v>45000</v>
      </c>
      <c r="F4" s="4">
        <v>240</v>
      </c>
      <c r="G4" s="5">
        <v>740</v>
      </c>
      <c r="H4" s="4">
        <f>E4-F4</f>
        <v>44760</v>
      </c>
      <c r="I4" s="5">
        <f>G4*H4</f>
        <v>33122400</v>
      </c>
      <c r="J4" s="5">
        <v>33122400</v>
      </c>
      <c r="K4" s="5">
        <f>I4-J4</f>
        <v>0</v>
      </c>
      <c r="L4" s="67" t="s">
        <v>348</v>
      </c>
      <c r="M4" s="52" t="s">
        <v>32</v>
      </c>
      <c r="N4" s="15">
        <v>33125000</v>
      </c>
    </row>
    <row r="5" spans="1:14" ht="16.5" x14ac:dyDescent="0.3">
      <c r="A5" s="195">
        <f t="shared" si="0"/>
        <v>3</v>
      </c>
      <c r="B5" s="195"/>
      <c r="C5" s="3" t="s">
        <v>344</v>
      </c>
      <c r="D5" s="159" t="s">
        <v>27</v>
      </c>
      <c r="E5" s="4">
        <v>45000</v>
      </c>
      <c r="F5" s="4">
        <v>100</v>
      </c>
      <c r="G5" s="5">
        <v>715</v>
      </c>
      <c r="H5" s="4">
        <f>E5-F5</f>
        <v>44900</v>
      </c>
      <c r="I5" s="5">
        <f>G5*H5</f>
        <v>32103500</v>
      </c>
      <c r="J5" s="5">
        <v>32103500</v>
      </c>
      <c r="K5" s="5">
        <f>I5-J5</f>
        <v>0</v>
      </c>
      <c r="L5" s="67" t="s">
        <v>349</v>
      </c>
      <c r="M5" s="52" t="s">
        <v>32</v>
      </c>
      <c r="N5" s="15">
        <v>25000000</v>
      </c>
    </row>
    <row r="6" spans="1:14" ht="16.5" x14ac:dyDescent="0.3">
      <c r="A6" s="195">
        <f t="shared" si="0"/>
        <v>4</v>
      </c>
      <c r="B6" s="195" t="s">
        <v>347</v>
      </c>
      <c r="C6" s="3" t="s">
        <v>187</v>
      </c>
      <c r="D6" s="6" t="s">
        <v>25</v>
      </c>
      <c r="E6" s="4">
        <v>45000</v>
      </c>
      <c r="F6" s="4">
        <v>110</v>
      </c>
      <c r="G6" s="5">
        <v>740</v>
      </c>
      <c r="H6" s="4">
        <f>E6-F6</f>
        <v>44890</v>
      </c>
      <c r="I6" s="5">
        <f>G6*H6</f>
        <v>33218600</v>
      </c>
      <c r="J6" s="5">
        <v>33218600</v>
      </c>
      <c r="K6" s="5">
        <f>I6-J6</f>
        <v>0</v>
      </c>
      <c r="L6" s="67" t="s">
        <v>350</v>
      </c>
      <c r="M6" s="52" t="s">
        <v>32</v>
      </c>
      <c r="N6" s="15">
        <v>7113100</v>
      </c>
    </row>
    <row r="7" spans="1:14" ht="16.5" x14ac:dyDescent="0.3">
      <c r="A7" s="203">
        <f t="shared" si="0"/>
        <v>5</v>
      </c>
      <c r="B7" s="195" t="s">
        <v>347</v>
      </c>
      <c r="C7" s="3" t="s">
        <v>114</v>
      </c>
      <c r="D7" s="6" t="s">
        <v>25</v>
      </c>
      <c r="E7" s="4">
        <v>45000</v>
      </c>
      <c r="F7" s="4">
        <v>100</v>
      </c>
      <c r="G7" s="5">
        <v>735</v>
      </c>
      <c r="H7" s="4">
        <f>E7-F7</f>
        <v>44900</v>
      </c>
      <c r="I7" s="5">
        <f>G7*H7</f>
        <v>33001500</v>
      </c>
      <c r="J7" s="5">
        <v>30400000</v>
      </c>
      <c r="K7" s="5">
        <f>I7-J7</f>
        <v>2601500</v>
      </c>
      <c r="L7" s="67" t="s">
        <v>367</v>
      </c>
      <c r="M7" s="73" t="s">
        <v>125</v>
      </c>
      <c r="N7" s="15">
        <v>25000000</v>
      </c>
    </row>
    <row r="8" spans="1:14" ht="16.5" x14ac:dyDescent="0.3">
      <c r="A8" s="203">
        <f t="shared" si="0"/>
        <v>6</v>
      </c>
      <c r="B8" s="195"/>
      <c r="C8" s="3"/>
      <c r="D8" s="6"/>
      <c r="E8" s="4"/>
      <c r="F8" s="4"/>
      <c r="G8" s="5"/>
      <c r="H8" s="4"/>
      <c r="I8" s="5"/>
      <c r="J8" s="5"/>
      <c r="K8" s="5"/>
      <c r="L8" s="67" t="s">
        <v>368</v>
      </c>
      <c r="M8" s="52"/>
      <c r="N8" s="15">
        <v>5400000</v>
      </c>
    </row>
    <row r="9" spans="1:14" ht="16.5" x14ac:dyDescent="0.3">
      <c r="A9" s="203">
        <f t="shared" si="0"/>
        <v>7</v>
      </c>
      <c r="B9" s="195"/>
      <c r="C9" s="3"/>
      <c r="D9" s="6"/>
      <c r="E9" s="4"/>
      <c r="F9" s="4"/>
      <c r="G9" s="5"/>
      <c r="H9" s="4"/>
      <c r="I9" s="5"/>
      <c r="J9" s="5"/>
      <c r="K9" s="5"/>
      <c r="L9" s="67"/>
      <c r="M9" s="52"/>
      <c r="N9" s="15"/>
    </row>
    <row r="10" spans="1:14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8.75" x14ac:dyDescent="0.3">
      <c r="K11" s="199" t="s">
        <v>55</v>
      </c>
      <c r="L11" s="117">
        <f>SUM(I3:I10)</f>
        <v>164583200</v>
      </c>
    </row>
    <row r="13" spans="1:14" ht="18.75" x14ac:dyDescent="0.3">
      <c r="K13" s="199" t="s">
        <v>29</v>
      </c>
      <c r="L13" s="117">
        <f>SUM(J3:J9)</f>
        <v>161981700</v>
      </c>
    </row>
    <row r="14" spans="1:14" ht="18.75" x14ac:dyDescent="0.3">
      <c r="K14" s="169"/>
      <c r="L14" s="170"/>
    </row>
    <row r="15" spans="1:14" ht="18.75" x14ac:dyDescent="0.3">
      <c r="K15" s="199" t="s">
        <v>79</v>
      </c>
      <c r="L15" s="117">
        <v>2062500</v>
      </c>
    </row>
    <row r="16" spans="1:14" ht="18.75" x14ac:dyDescent="0.3">
      <c r="K16" s="169"/>
      <c r="L16" s="170"/>
    </row>
    <row r="17" spans="11:12" ht="18.75" x14ac:dyDescent="0.3">
      <c r="K17" s="116" t="s">
        <v>71</v>
      </c>
      <c r="L17" s="117">
        <f>L11-L13-L15</f>
        <v>539000</v>
      </c>
    </row>
  </sheetData>
  <mergeCells count="14">
    <mergeCell ref="A1:A2"/>
    <mergeCell ref="B1:B2"/>
    <mergeCell ref="N1:N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600" scale="50" orientation="landscape" horizontalDpi="300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9" sqref="D19"/>
    </sheetView>
  </sheetViews>
  <sheetFormatPr baseColWidth="10" defaultRowHeight="15" x14ac:dyDescent="0.25"/>
  <cols>
    <col min="1" max="1" width="25.85546875" bestFit="1" customWidth="1"/>
    <col min="2" max="2" width="8.28515625" bestFit="1" customWidth="1"/>
    <col min="3" max="3" width="10.140625" bestFit="1" customWidth="1"/>
    <col min="5" max="5" width="7.7109375" bestFit="1" customWidth="1"/>
    <col min="6" max="6" width="18.85546875" bestFit="1" customWidth="1"/>
    <col min="7" max="7" width="17.28515625" bestFit="1" customWidth="1"/>
    <col min="8" max="8" width="13.5703125" bestFit="1" customWidth="1"/>
    <col min="9" max="9" width="16.28515625" bestFit="1" customWidth="1"/>
    <col min="10" max="10" width="19.140625" bestFit="1" customWidth="1"/>
    <col min="12" max="12" width="12.5703125" bestFit="1" customWidth="1"/>
  </cols>
  <sheetData>
    <row r="1" spans="1:12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2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2" ht="16.5" x14ac:dyDescent="0.3">
      <c r="A3" s="3" t="s">
        <v>294</v>
      </c>
      <c r="B3" s="159" t="s">
        <v>27</v>
      </c>
      <c r="C3" s="4">
        <v>45000</v>
      </c>
      <c r="D3" s="4"/>
      <c r="E3" s="5">
        <v>700</v>
      </c>
      <c r="F3" s="4">
        <f>C3-D3</f>
        <v>45000</v>
      </c>
      <c r="G3" s="5">
        <f>E3*F3</f>
        <v>31500000</v>
      </c>
      <c r="H3" s="5">
        <v>31500000</v>
      </c>
      <c r="I3" s="5">
        <f>G3-H3</f>
        <v>0</v>
      </c>
      <c r="J3" s="67"/>
      <c r="K3" s="52" t="s">
        <v>32</v>
      </c>
      <c r="L3" s="15"/>
    </row>
    <row r="4" spans="1:12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2" ht="16.5" x14ac:dyDescent="0.3">
      <c r="A5" s="3"/>
      <c r="B5" s="6"/>
      <c r="C5" s="4"/>
      <c r="D5" s="4"/>
      <c r="E5" s="5"/>
      <c r="F5" s="4"/>
      <c r="G5" s="5"/>
      <c r="H5" s="5"/>
      <c r="I5" s="5"/>
      <c r="J5" s="67"/>
      <c r="K5" s="52"/>
      <c r="L5" s="15"/>
    </row>
    <row r="6" spans="1:12" ht="16.5" x14ac:dyDescent="0.3">
      <c r="A6" s="63"/>
      <c r="B6" s="6"/>
      <c r="C6" s="64"/>
      <c r="D6" s="64"/>
      <c r="E6" s="65"/>
      <c r="F6" s="64"/>
      <c r="G6" s="65"/>
      <c r="H6" s="65"/>
      <c r="I6" s="65"/>
      <c r="J6" s="156"/>
      <c r="K6" s="157"/>
      <c r="L6" s="15"/>
    </row>
    <row r="7" spans="1:12" ht="16.5" x14ac:dyDescent="0.3">
      <c r="A7" s="3"/>
      <c r="B7" s="6"/>
      <c r="C7" s="4"/>
      <c r="D7" s="4"/>
      <c r="E7" s="5"/>
      <c r="F7" s="4"/>
      <c r="G7" s="5"/>
      <c r="H7" s="5"/>
      <c r="I7" s="5"/>
      <c r="J7" s="67"/>
      <c r="K7" s="52"/>
      <c r="L7" s="15"/>
    </row>
    <row r="8" spans="1:12" ht="16.5" x14ac:dyDescent="0.3">
      <c r="A8" s="3"/>
      <c r="B8" s="6"/>
      <c r="C8" s="4"/>
      <c r="D8" s="4"/>
      <c r="E8" s="5"/>
      <c r="F8" s="4"/>
      <c r="G8" s="5"/>
      <c r="H8" s="5"/>
      <c r="I8" s="5"/>
      <c r="J8" s="67"/>
      <c r="K8" s="52"/>
      <c r="L8" s="15"/>
    </row>
    <row r="9" spans="1:12" ht="16.5" x14ac:dyDescent="0.3">
      <c r="A9" s="3"/>
      <c r="B9" s="6"/>
      <c r="C9" s="4"/>
      <c r="D9" s="4"/>
      <c r="E9" s="5"/>
      <c r="F9" s="4"/>
      <c r="G9" s="5"/>
      <c r="H9" s="5"/>
      <c r="I9" s="5"/>
      <c r="J9" s="67"/>
      <c r="K9" s="52"/>
      <c r="L9" s="15"/>
    </row>
    <row r="10" spans="1:12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ht="18.75" x14ac:dyDescent="0.3">
      <c r="I11" s="116" t="s">
        <v>55</v>
      </c>
      <c r="J11" s="117">
        <f>G3+G4+G5</f>
        <v>31500000</v>
      </c>
    </row>
    <row r="13" spans="1:12" ht="18.75" x14ac:dyDescent="0.3">
      <c r="I13" s="116" t="s">
        <v>29</v>
      </c>
      <c r="J13" s="117">
        <f>H3+H4+H5+L3+L4</f>
        <v>31500000</v>
      </c>
    </row>
    <row r="15" spans="1:12" ht="18.75" x14ac:dyDescent="0.3">
      <c r="I15" s="116" t="s">
        <v>71</v>
      </c>
      <c r="J15" s="117">
        <f>J11-J13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scale="75"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7" workbookViewId="0">
      <selection activeCell="B29" sqref="B29"/>
    </sheetView>
  </sheetViews>
  <sheetFormatPr baseColWidth="10" defaultRowHeight="15" x14ac:dyDescent="0.25"/>
  <cols>
    <col min="1" max="1" width="28.140625" customWidth="1"/>
    <col min="6" max="6" width="18.85546875" bestFit="1" customWidth="1"/>
    <col min="7" max="7" width="17.28515625" bestFit="1" customWidth="1"/>
    <col min="8" max="8" width="13.5703125" bestFit="1" customWidth="1"/>
    <col min="9" max="9" width="17.7109375" customWidth="1"/>
    <col min="10" max="10" width="19.140625" bestFit="1" customWidth="1"/>
    <col min="12" max="12" width="12.28515625" bestFit="1" customWidth="1"/>
  </cols>
  <sheetData>
    <row r="1" spans="1:13" x14ac:dyDescent="0.25">
      <c r="A1" s="395" t="s">
        <v>0</v>
      </c>
      <c r="B1" s="395" t="s">
        <v>1</v>
      </c>
      <c r="C1" s="395" t="s">
        <v>2</v>
      </c>
      <c r="D1" s="395" t="s">
        <v>3</v>
      </c>
      <c r="E1" s="395" t="s">
        <v>5</v>
      </c>
      <c r="F1" s="395" t="s">
        <v>4</v>
      </c>
      <c r="G1" s="395" t="s">
        <v>6</v>
      </c>
      <c r="H1" s="395" t="s">
        <v>7</v>
      </c>
      <c r="I1" s="395" t="s">
        <v>71</v>
      </c>
      <c r="J1" s="395" t="s">
        <v>9</v>
      </c>
      <c r="K1" s="395" t="s">
        <v>33</v>
      </c>
      <c r="L1" s="395" t="s">
        <v>105</v>
      </c>
    </row>
    <row r="2" spans="1:13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3" ht="16.5" x14ac:dyDescent="0.3">
      <c r="A3" s="3" t="s">
        <v>135</v>
      </c>
      <c r="B3" s="6" t="s">
        <v>25</v>
      </c>
      <c r="C3" s="4">
        <v>45000</v>
      </c>
      <c r="D3" s="4">
        <v>150</v>
      </c>
      <c r="E3" s="5">
        <v>710</v>
      </c>
      <c r="F3" s="4">
        <f>C3-D3</f>
        <v>44850</v>
      </c>
      <c r="G3" s="5">
        <f>(E3*F3)-L3</f>
        <v>31743500</v>
      </c>
      <c r="H3" s="5">
        <v>31743500</v>
      </c>
      <c r="I3" s="5">
        <f>G3-H3</f>
        <v>0</v>
      </c>
      <c r="J3" s="67">
        <v>45275</v>
      </c>
      <c r="K3" s="52" t="s">
        <v>308</v>
      </c>
      <c r="L3" s="15">
        <v>100000</v>
      </c>
      <c r="M3" t="s">
        <v>307</v>
      </c>
    </row>
    <row r="4" spans="1:13" ht="16.5" x14ac:dyDescent="0.3">
      <c r="A4" s="3"/>
      <c r="B4" s="6"/>
      <c r="C4" s="4"/>
      <c r="D4" s="4"/>
      <c r="E4" s="5"/>
      <c r="F4" s="4"/>
      <c r="G4" s="5"/>
      <c r="H4" s="5"/>
      <c r="I4" s="5"/>
      <c r="J4" s="67"/>
      <c r="K4" s="52"/>
      <c r="L4" s="15"/>
    </row>
    <row r="5" spans="1:13" ht="16.5" x14ac:dyDescent="0.3">
      <c r="A5" s="3"/>
      <c r="B5" s="6"/>
      <c r="C5" s="4"/>
      <c r="D5" s="4"/>
      <c r="E5" s="5"/>
      <c r="F5" s="4"/>
      <c r="G5" s="5"/>
      <c r="H5" s="5"/>
      <c r="I5" s="5"/>
      <c r="J5" s="67"/>
      <c r="K5" s="52"/>
      <c r="L5" s="15"/>
    </row>
    <row r="6" spans="1:13" ht="16.5" x14ac:dyDescent="0.3">
      <c r="A6" s="3"/>
      <c r="B6" s="6"/>
      <c r="C6" s="94"/>
      <c r="D6" s="94"/>
      <c r="E6" s="95"/>
      <c r="F6" s="94"/>
      <c r="G6" s="95"/>
      <c r="H6" s="95"/>
      <c r="I6" s="95"/>
      <c r="J6" s="172"/>
      <c r="K6" s="113"/>
      <c r="L6" s="15"/>
    </row>
    <row r="7" spans="1:13" ht="16.5" x14ac:dyDescent="0.3">
      <c r="A7" s="3"/>
      <c r="B7" s="6"/>
      <c r="C7" s="4"/>
      <c r="D7" s="4"/>
      <c r="E7" s="5"/>
      <c r="F7" s="4"/>
      <c r="G7" s="5"/>
      <c r="H7" s="5"/>
      <c r="I7" s="5"/>
      <c r="J7" s="67"/>
      <c r="K7" s="52"/>
      <c r="L7" s="15"/>
    </row>
    <row r="8" spans="1:13" ht="16.5" x14ac:dyDescent="0.3">
      <c r="A8" s="3"/>
      <c r="B8" s="6"/>
      <c r="C8" s="4"/>
      <c r="D8" s="4"/>
      <c r="E8" s="5"/>
      <c r="F8" s="4"/>
      <c r="G8" s="5"/>
      <c r="H8" s="5"/>
      <c r="I8" s="5"/>
      <c r="J8" s="67"/>
      <c r="K8" s="52"/>
      <c r="L8" s="15"/>
    </row>
    <row r="9" spans="1:13" ht="16.5" x14ac:dyDescent="0.3">
      <c r="A9" s="3"/>
      <c r="B9" s="6"/>
      <c r="C9" s="4"/>
      <c r="D9" s="4"/>
      <c r="E9" s="5"/>
      <c r="F9" s="4"/>
      <c r="G9" s="5"/>
      <c r="H9" s="5"/>
      <c r="I9" s="5"/>
      <c r="J9" s="67"/>
      <c r="K9" s="52"/>
      <c r="L9" s="15"/>
    </row>
    <row r="10" spans="1:13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3" ht="18.75" x14ac:dyDescent="0.3">
      <c r="I11" s="116" t="s">
        <v>55</v>
      </c>
      <c r="J11" s="117">
        <f>G3+G4+G5</f>
        <v>31743500</v>
      </c>
    </row>
    <row r="13" spans="1:13" ht="18.75" x14ac:dyDescent="0.3">
      <c r="I13" s="116" t="s">
        <v>29</v>
      </c>
      <c r="J13" s="117">
        <f>H3+H4+H5</f>
        <v>31743500</v>
      </c>
    </row>
    <row r="15" spans="1:13" ht="18.75" x14ac:dyDescent="0.3">
      <c r="I15" s="116" t="s">
        <v>71</v>
      </c>
      <c r="J15" s="117">
        <f>J11-J13</f>
        <v>0</v>
      </c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paperSize="9" scale="70"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C1" workbookViewId="0">
      <selection activeCell="K5" sqref="K5"/>
    </sheetView>
  </sheetViews>
  <sheetFormatPr baseColWidth="10" defaultRowHeight="15" x14ac:dyDescent="0.25"/>
  <cols>
    <col min="2" max="2" width="26.5703125" bestFit="1" customWidth="1"/>
    <col min="5" max="5" width="13" bestFit="1" customWidth="1"/>
    <col min="6" max="6" width="8" bestFit="1" customWidth="1"/>
    <col min="7" max="7" width="20.5703125" bestFit="1" customWidth="1"/>
    <col min="8" max="8" width="18.85546875" bestFit="1" customWidth="1"/>
    <col min="9" max="9" width="13.85546875" bestFit="1" customWidth="1"/>
    <col min="10" max="10" width="17.7109375" bestFit="1" customWidth="1"/>
    <col min="11" max="11" width="19.140625" bestFit="1" customWidth="1"/>
    <col min="13" max="13" width="13.5703125" bestFit="1" customWidth="1"/>
  </cols>
  <sheetData>
    <row r="1" spans="1:13" x14ac:dyDescent="0.25">
      <c r="A1" s="395" t="s">
        <v>329</v>
      </c>
      <c r="B1" s="395" t="s">
        <v>0</v>
      </c>
      <c r="C1" s="395" t="s">
        <v>1</v>
      </c>
      <c r="D1" s="395" t="s">
        <v>2</v>
      </c>
      <c r="E1" s="395" t="s">
        <v>3</v>
      </c>
      <c r="F1" s="395" t="s">
        <v>5</v>
      </c>
      <c r="G1" s="395" t="s">
        <v>4</v>
      </c>
      <c r="H1" s="395" t="s">
        <v>6</v>
      </c>
      <c r="I1" s="395" t="s">
        <v>7</v>
      </c>
      <c r="J1" s="395" t="s">
        <v>71</v>
      </c>
      <c r="K1" s="395" t="s">
        <v>9</v>
      </c>
      <c r="L1" s="395" t="s">
        <v>33</v>
      </c>
      <c r="M1" s="395" t="s">
        <v>105</v>
      </c>
    </row>
    <row r="2" spans="1:13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3" ht="16.5" x14ac:dyDescent="0.3">
      <c r="A3" s="374">
        <v>1</v>
      </c>
      <c r="B3" s="3" t="s">
        <v>441</v>
      </c>
      <c r="C3" s="159" t="s">
        <v>27</v>
      </c>
      <c r="D3" s="4">
        <v>45000</v>
      </c>
      <c r="E3" s="4">
        <v>60</v>
      </c>
      <c r="F3" s="5">
        <v>610</v>
      </c>
      <c r="G3" s="4">
        <f>D3-E3</f>
        <v>44940</v>
      </c>
      <c r="H3" s="5">
        <f>F3*G3</f>
        <v>27413400</v>
      </c>
      <c r="I3" s="5">
        <v>10000000</v>
      </c>
      <c r="J3" s="5">
        <f>H3-I3</f>
        <v>17413400</v>
      </c>
      <c r="K3" s="67">
        <v>45562</v>
      </c>
      <c r="L3" s="73" t="s">
        <v>125</v>
      </c>
      <c r="M3" s="15">
        <v>8000000</v>
      </c>
    </row>
    <row r="4" spans="1:13" ht="16.5" x14ac:dyDescent="0.3">
      <c r="A4" s="374">
        <f>A3+1</f>
        <v>2</v>
      </c>
      <c r="B4" s="3"/>
      <c r="C4" s="6"/>
      <c r="D4" s="4"/>
      <c r="E4" s="4"/>
      <c r="F4" s="5"/>
      <c r="G4" s="4"/>
      <c r="H4" s="5"/>
      <c r="I4" s="5"/>
      <c r="J4" s="5"/>
      <c r="K4" s="67">
        <v>45565</v>
      </c>
      <c r="L4" s="52"/>
      <c r="M4" s="15">
        <v>2000000</v>
      </c>
    </row>
    <row r="5" spans="1:13" ht="16.5" x14ac:dyDescent="0.3">
      <c r="A5" s="374">
        <f t="shared" ref="A5:A9" si="0">A4+1</f>
        <v>3</v>
      </c>
      <c r="B5" s="3"/>
      <c r="C5" s="6"/>
      <c r="D5" s="4"/>
      <c r="E5" s="4"/>
      <c r="F5" s="5"/>
      <c r="G5" s="4"/>
      <c r="H5" s="5"/>
      <c r="I5" s="5"/>
      <c r="J5" s="5"/>
      <c r="K5" s="67"/>
      <c r="L5" s="52"/>
      <c r="M5" s="15"/>
    </row>
    <row r="6" spans="1:13" ht="16.5" x14ac:dyDescent="0.3">
      <c r="A6" s="374">
        <f t="shared" si="0"/>
        <v>4</v>
      </c>
      <c r="B6" s="3"/>
      <c r="C6" s="6"/>
      <c r="D6" s="94"/>
      <c r="E6" s="94"/>
      <c r="F6" s="95"/>
      <c r="G6" s="94"/>
      <c r="H6" s="95"/>
      <c r="I6" s="95"/>
      <c r="J6" s="95"/>
      <c r="K6" s="172"/>
      <c r="L6" s="113"/>
      <c r="M6" s="15"/>
    </row>
    <row r="7" spans="1:13" ht="16.5" x14ac:dyDescent="0.3">
      <c r="A7" s="374">
        <f t="shared" si="0"/>
        <v>5</v>
      </c>
      <c r="B7" s="3"/>
      <c r="C7" s="6"/>
      <c r="D7" s="4"/>
      <c r="E7" s="4"/>
      <c r="F7" s="5"/>
      <c r="G7" s="4"/>
      <c r="H7" s="5"/>
      <c r="I7" s="5"/>
      <c r="J7" s="5"/>
      <c r="K7" s="67"/>
      <c r="L7" s="52"/>
      <c r="M7" s="15"/>
    </row>
    <row r="8" spans="1:13" ht="16.5" x14ac:dyDescent="0.3">
      <c r="A8" s="374">
        <f t="shared" si="0"/>
        <v>6</v>
      </c>
      <c r="B8" s="3"/>
      <c r="C8" s="6"/>
      <c r="D8" s="4"/>
      <c r="E8" s="4"/>
      <c r="F8" s="5"/>
      <c r="G8" s="4"/>
      <c r="H8" s="5"/>
      <c r="I8" s="5"/>
      <c r="J8" s="5"/>
      <c r="K8" s="67"/>
      <c r="L8" s="52"/>
      <c r="M8" s="15"/>
    </row>
    <row r="9" spans="1:13" ht="16.5" x14ac:dyDescent="0.3">
      <c r="A9" s="374">
        <f t="shared" si="0"/>
        <v>7</v>
      </c>
      <c r="B9" s="3"/>
      <c r="C9" s="6"/>
      <c r="D9" s="4"/>
      <c r="E9" s="4"/>
      <c r="F9" s="5"/>
      <c r="G9" s="4"/>
      <c r="H9" s="5"/>
      <c r="I9" s="5"/>
      <c r="J9" s="5"/>
      <c r="K9" s="67"/>
      <c r="L9" s="52"/>
      <c r="M9" s="15"/>
    </row>
    <row r="10" spans="1:13" x14ac:dyDescent="0.25">
      <c r="A10" s="14"/>
      <c r="B10" s="389"/>
      <c r="C10" s="389"/>
      <c r="D10" s="389"/>
      <c r="E10" s="389"/>
      <c r="F10" s="75"/>
      <c r="G10" s="389"/>
      <c r="H10" s="75"/>
      <c r="I10" s="75"/>
      <c r="J10" s="75"/>
      <c r="K10" s="390"/>
      <c r="L10" s="391"/>
      <c r="M10" s="126"/>
    </row>
    <row r="11" spans="1:13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8.75" x14ac:dyDescent="0.3">
      <c r="J12" s="116" t="s">
        <v>55</v>
      </c>
      <c r="K12" s="117">
        <f>H3+H4+H5</f>
        <v>27413400</v>
      </c>
    </row>
    <row r="14" spans="1:13" ht="18.75" x14ac:dyDescent="0.3">
      <c r="J14" s="116" t="s">
        <v>29</v>
      </c>
      <c r="K14" s="117">
        <f>I3+I4+I5</f>
        <v>10000000</v>
      </c>
    </row>
    <row r="16" spans="1:13" ht="18.75" x14ac:dyDescent="0.3">
      <c r="J16" s="116" t="s">
        <v>71</v>
      </c>
      <c r="K16" s="117">
        <f>K12-K14</f>
        <v>17413400</v>
      </c>
    </row>
  </sheetData>
  <mergeCells count="13">
    <mergeCell ref="A1:A2"/>
    <mergeCell ref="M1:M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  <pageSetup paperSize="9" scale="65" orientation="landscape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7" workbookViewId="0">
      <selection activeCell="M5" sqref="M5:M6"/>
    </sheetView>
  </sheetViews>
  <sheetFormatPr baseColWidth="10" defaultRowHeight="15" x14ac:dyDescent="0.25"/>
  <cols>
    <col min="2" max="2" width="14.28515625" bestFit="1" customWidth="1"/>
    <col min="3" max="3" width="14.28515625" customWidth="1"/>
    <col min="4" max="4" width="9.28515625" bestFit="1" customWidth="1"/>
    <col min="5" max="5" width="15.28515625" bestFit="1" customWidth="1"/>
    <col min="7" max="7" width="13" bestFit="1" customWidth="1"/>
    <col min="8" max="8" width="20.5703125" bestFit="1" customWidth="1"/>
    <col min="10" max="10" width="19" bestFit="1" customWidth="1"/>
    <col min="11" max="12" width="13.85546875" bestFit="1" customWidth="1"/>
    <col min="15" max="15" width="13.85546875" bestFit="1" customWidth="1"/>
  </cols>
  <sheetData>
    <row r="1" spans="1:15" x14ac:dyDescent="0.25">
      <c r="A1" s="395" t="s">
        <v>329</v>
      </c>
      <c r="B1" s="395" t="s">
        <v>0</v>
      </c>
      <c r="C1" s="395" t="s">
        <v>9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9</v>
      </c>
      <c r="O1" s="395" t="s">
        <v>7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44">
        <v>1</v>
      </c>
      <c r="B3" s="3" t="s">
        <v>332</v>
      </c>
      <c r="C3" s="3"/>
      <c r="D3" s="12" t="s">
        <v>27</v>
      </c>
      <c r="E3" s="184"/>
      <c r="F3" s="4">
        <v>45000</v>
      </c>
      <c r="G3" s="184">
        <v>140</v>
      </c>
      <c r="H3" s="4">
        <f>F3-G3</f>
        <v>44860</v>
      </c>
      <c r="I3" s="5">
        <v>710</v>
      </c>
      <c r="J3" s="5">
        <f>H3*I3</f>
        <v>31850600</v>
      </c>
      <c r="K3" s="5">
        <v>31850600</v>
      </c>
      <c r="L3" s="5">
        <f>J3-K3</f>
        <v>0</v>
      </c>
      <c r="M3" s="13" t="s">
        <v>32</v>
      </c>
      <c r="N3" s="67"/>
      <c r="O3" s="5">
        <v>17350000</v>
      </c>
    </row>
    <row r="4" spans="1:15" ht="16.5" x14ac:dyDescent="0.3">
      <c r="A4" s="244">
        <f>A3+1</f>
        <v>2</v>
      </c>
      <c r="B4" s="3" t="s">
        <v>333</v>
      </c>
      <c r="C4" s="3"/>
      <c r="D4" s="12" t="s">
        <v>27</v>
      </c>
      <c r="E4" s="184"/>
      <c r="F4" s="4">
        <v>45000</v>
      </c>
      <c r="G4" s="184">
        <v>260</v>
      </c>
      <c r="H4" s="4">
        <f>F4-G4</f>
        <v>44740</v>
      </c>
      <c r="I4" s="5">
        <v>710</v>
      </c>
      <c r="J4" s="5">
        <f>H4*I4</f>
        <v>31765400</v>
      </c>
      <c r="K4" s="5">
        <v>31765400</v>
      </c>
      <c r="L4" s="5">
        <f>J4-K4</f>
        <v>0</v>
      </c>
      <c r="M4" s="13" t="s">
        <v>32</v>
      </c>
      <c r="N4" s="5"/>
      <c r="O4" s="5">
        <v>40000000</v>
      </c>
    </row>
    <row r="5" spans="1:15" ht="16.5" x14ac:dyDescent="0.3">
      <c r="A5" s="244">
        <f t="shared" ref="A5:A12" si="0">A4+1</f>
        <v>3</v>
      </c>
      <c r="B5" s="3" t="s">
        <v>380</v>
      </c>
      <c r="C5" s="3"/>
      <c r="D5" s="6" t="s">
        <v>25</v>
      </c>
      <c r="E5" s="184"/>
      <c r="F5" s="4">
        <v>55000</v>
      </c>
      <c r="G5" s="184">
        <v>250</v>
      </c>
      <c r="H5" s="4">
        <f>F5-G5</f>
        <v>54750</v>
      </c>
      <c r="I5" s="5">
        <v>725</v>
      </c>
      <c r="J5" s="5">
        <f>H5*I5</f>
        <v>39693750</v>
      </c>
      <c r="K5" s="5">
        <v>39693750</v>
      </c>
      <c r="L5" s="5">
        <f>J5-K5</f>
        <v>0</v>
      </c>
      <c r="M5" s="13" t="s">
        <v>32</v>
      </c>
      <c r="N5" s="184"/>
      <c r="O5" s="5">
        <v>6365400</v>
      </c>
    </row>
    <row r="6" spans="1:15" ht="16.5" x14ac:dyDescent="0.3">
      <c r="A6" s="244">
        <f t="shared" si="0"/>
        <v>4</v>
      </c>
      <c r="B6" s="3" t="s">
        <v>450</v>
      </c>
      <c r="C6" s="3" t="s">
        <v>457</v>
      </c>
      <c r="D6" s="6" t="s">
        <v>25</v>
      </c>
      <c r="E6" s="184"/>
      <c r="F6" s="4">
        <v>45000</v>
      </c>
      <c r="G6" s="184">
        <v>155</v>
      </c>
      <c r="H6" s="4">
        <f>F6-G6</f>
        <v>44845</v>
      </c>
      <c r="I6" s="5">
        <v>690</v>
      </c>
      <c r="J6" s="5">
        <f>H6*I6</f>
        <v>30943050</v>
      </c>
      <c r="K6" s="5">
        <v>30943050</v>
      </c>
      <c r="L6" s="5">
        <f>J6-K6</f>
        <v>0</v>
      </c>
      <c r="M6" s="13" t="s">
        <v>32</v>
      </c>
      <c r="N6" s="67">
        <v>45400</v>
      </c>
      <c r="O6" s="5">
        <v>15000000</v>
      </c>
    </row>
    <row r="7" spans="1:15" ht="16.5" x14ac:dyDescent="0.3">
      <c r="A7" s="244">
        <f t="shared" si="0"/>
        <v>5</v>
      </c>
      <c r="B7" s="3"/>
      <c r="C7" s="3"/>
      <c r="D7" s="12"/>
      <c r="E7" s="184"/>
      <c r="F7" s="4"/>
      <c r="G7" s="184"/>
      <c r="H7" s="4"/>
      <c r="I7" s="5"/>
      <c r="J7" s="5"/>
      <c r="K7" s="5"/>
      <c r="L7" s="5"/>
      <c r="M7" s="13"/>
      <c r="N7" s="67">
        <v>45415</v>
      </c>
      <c r="O7" s="5">
        <v>1000000</v>
      </c>
    </row>
    <row r="8" spans="1:15" ht="16.5" x14ac:dyDescent="0.3">
      <c r="A8" s="244">
        <f t="shared" si="0"/>
        <v>6</v>
      </c>
      <c r="B8" s="3"/>
      <c r="C8" s="3"/>
      <c r="D8" s="12"/>
      <c r="E8" s="184"/>
      <c r="F8" s="4"/>
      <c r="G8" s="184"/>
      <c r="H8" s="4"/>
      <c r="I8" s="5"/>
      <c r="J8" s="5"/>
      <c r="K8" s="5"/>
      <c r="L8" s="5"/>
      <c r="M8" s="13"/>
      <c r="N8" s="67">
        <v>45418</v>
      </c>
      <c r="O8" s="5">
        <v>14943050</v>
      </c>
    </row>
    <row r="9" spans="1:15" ht="16.5" x14ac:dyDescent="0.3">
      <c r="A9" s="244">
        <f t="shared" si="0"/>
        <v>7</v>
      </c>
      <c r="B9" s="3"/>
      <c r="C9" s="3"/>
      <c r="D9" s="12"/>
      <c r="E9" s="184"/>
      <c r="F9" s="4"/>
      <c r="G9" s="184"/>
      <c r="H9" s="4"/>
      <c r="I9" s="5"/>
      <c r="J9" s="5"/>
      <c r="K9" s="5"/>
      <c r="L9" s="5"/>
      <c r="M9" s="5"/>
      <c r="N9" s="184"/>
      <c r="O9" s="10"/>
    </row>
    <row r="10" spans="1:15" ht="16.5" x14ac:dyDescent="0.3">
      <c r="A10" s="244">
        <f t="shared" si="0"/>
        <v>8</v>
      </c>
      <c r="B10" s="3"/>
      <c r="C10" s="3"/>
      <c r="D10" s="6"/>
      <c r="E10" s="184"/>
      <c r="F10" s="4"/>
      <c r="G10" s="184"/>
      <c r="H10" s="4"/>
      <c r="I10" s="5"/>
      <c r="J10" s="5"/>
      <c r="K10" s="5"/>
      <c r="L10" s="5"/>
      <c r="M10" s="5"/>
      <c r="N10" s="184"/>
      <c r="O10" s="10"/>
    </row>
    <row r="11" spans="1:15" ht="16.5" x14ac:dyDescent="0.3">
      <c r="A11" s="244">
        <f t="shared" si="0"/>
        <v>9</v>
      </c>
      <c r="B11" s="3"/>
      <c r="C11" s="3"/>
      <c r="D11" s="6"/>
      <c r="E11" s="184"/>
      <c r="F11" s="4"/>
      <c r="G11" s="184"/>
      <c r="H11" s="4"/>
      <c r="I11" s="5"/>
      <c r="J11" s="5"/>
      <c r="K11" s="5"/>
      <c r="L11" s="5"/>
      <c r="M11" s="5"/>
      <c r="N11" s="184"/>
      <c r="O11" s="10"/>
    </row>
    <row r="12" spans="1:15" ht="16.5" x14ac:dyDescent="0.3">
      <c r="A12" s="244">
        <f t="shared" si="0"/>
        <v>10</v>
      </c>
      <c r="B12" s="3"/>
      <c r="C12" s="3"/>
      <c r="D12" s="7"/>
      <c r="E12" s="184"/>
      <c r="F12" s="4"/>
      <c r="G12" s="184"/>
      <c r="H12" s="4"/>
      <c r="I12" s="5"/>
      <c r="J12" s="5"/>
      <c r="K12" s="5"/>
      <c r="L12" s="5"/>
      <c r="M12" s="5"/>
      <c r="N12" s="184"/>
      <c r="O12" s="10"/>
    </row>
    <row r="16" spans="1:15" x14ac:dyDescent="0.25">
      <c r="J16" s="492" t="s">
        <v>55</v>
      </c>
      <c r="K16" s="398">
        <f>SUM(J3:J12)</f>
        <v>134252800</v>
      </c>
      <c r="L16" s="398"/>
      <c r="M16" s="398"/>
      <c r="N16" s="398"/>
    </row>
    <row r="17" spans="10:14" x14ac:dyDescent="0.25">
      <c r="J17" s="492"/>
      <c r="K17" s="398"/>
      <c r="L17" s="398"/>
      <c r="M17" s="398"/>
      <c r="N17" s="398"/>
    </row>
    <row r="19" spans="10:14" x14ac:dyDescent="0.25">
      <c r="J19" s="492" t="s">
        <v>66</v>
      </c>
      <c r="K19" s="398">
        <f>SUM(K3:K12)</f>
        <v>134252800</v>
      </c>
      <c r="L19" s="398"/>
      <c r="M19" s="398"/>
      <c r="N19" s="398">
        <f>N3+N4</f>
        <v>0</v>
      </c>
    </row>
    <row r="20" spans="10:14" x14ac:dyDescent="0.25">
      <c r="J20" s="492"/>
      <c r="K20" s="398"/>
      <c r="L20" s="398"/>
      <c r="M20" s="398"/>
      <c r="N20" s="398"/>
    </row>
    <row r="22" spans="10:14" x14ac:dyDescent="0.25">
      <c r="J22" s="492" t="s">
        <v>71</v>
      </c>
      <c r="K22" s="398">
        <f>K16-K19</f>
        <v>0</v>
      </c>
      <c r="L22" s="398"/>
      <c r="M22" s="398"/>
      <c r="N22" s="398">
        <f>K16-N19</f>
        <v>134252800</v>
      </c>
    </row>
    <row r="23" spans="10:14" x14ac:dyDescent="0.25">
      <c r="J23" s="492"/>
      <c r="K23" s="398"/>
      <c r="L23" s="398"/>
      <c r="M23" s="398"/>
      <c r="N23" s="398"/>
    </row>
  </sheetData>
  <mergeCells count="21">
    <mergeCell ref="O1:O2"/>
    <mergeCell ref="J16:J17"/>
    <mergeCell ref="K16:N17"/>
    <mergeCell ref="J19:J20"/>
    <mergeCell ref="K19:N20"/>
    <mergeCell ref="J22:J23"/>
    <mergeCell ref="K22:N23"/>
    <mergeCell ref="I1:I2"/>
    <mergeCell ref="J1:J2"/>
    <mergeCell ref="K1:K2"/>
    <mergeCell ref="L1:L2"/>
    <mergeCell ref="M1:M2"/>
    <mergeCell ref="N1:N2"/>
    <mergeCell ref="A1:A2"/>
    <mergeCell ref="H1:H2"/>
    <mergeCell ref="B1:B2"/>
    <mergeCell ref="D1:D2"/>
    <mergeCell ref="E1:E2"/>
    <mergeCell ref="F1:F2"/>
    <mergeCell ref="G1:G2"/>
    <mergeCell ref="C1:C2"/>
  </mergeCells>
  <pageMargins left="0.7" right="0.7" top="0.75" bottom="0.75" header="0.3" footer="0.3"/>
  <pageSetup scale="60" orientation="landscape" horizontalDpi="1200" verticalDpi="12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5" workbookViewId="0">
      <selection activeCell="E3" sqref="E3"/>
    </sheetView>
  </sheetViews>
  <sheetFormatPr baseColWidth="10" defaultRowHeight="15" x14ac:dyDescent="0.25"/>
  <cols>
    <col min="1" max="1" width="14.28515625" bestFit="1" customWidth="1"/>
    <col min="2" max="2" width="9.28515625" bestFit="1" customWidth="1"/>
    <col min="3" max="3" width="15.28515625" bestFit="1" customWidth="1"/>
    <col min="4" max="4" width="11" bestFit="1" customWidth="1"/>
    <col min="5" max="5" width="13" bestFit="1" customWidth="1"/>
    <col min="6" max="6" width="20.5703125" bestFit="1" customWidth="1"/>
    <col min="7" max="7" width="8" bestFit="1" customWidth="1"/>
    <col min="8" max="8" width="19" bestFit="1" customWidth="1"/>
    <col min="9" max="9" width="13.85546875" bestFit="1" customWidth="1"/>
    <col min="10" max="10" width="13.7109375" customWidth="1"/>
    <col min="13" max="13" width="13.85546875" bestFit="1" customWidth="1"/>
  </cols>
  <sheetData>
    <row r="1" spans="1:13" x14ac:dyDescent="0.25">
      <c r="A1" s="395" t="s">
        <v>0</v>
      </c>
      <c r="B1" s="395" t="s">
        <v>1</v>
      </c>
      <c r="C1" s="395" t="s">
        <v>24</v>
      </c>
      <c r="D1" s="395" t="s">
        <v>2</v>
      </c>
      <c r="E1" s="395" t="s">
        <v>3</v>
      </c>
      <c r="F1" s="395" t="s">
        <v>4</v>
      </c>
      <c r="G1" s="395" t="s">
        <v>5</v>
      </c>
      <c r="H1" s="395" t="s">
        <v>6</v>
      </c>
      <c r="I1" s="395" t="s">
        <v>7</v>
      </c>
      <c r="J1" s="395" t="s">
        <v>8</v>
      </c>
      <c r="K1" s="395" t="s">
        <v>33</v>
      </c>
      <c r="L1" s="395" t="s">
        <v>9</v>
      </c>
      <c r="M1" s="395" t="s">
        <v>7</v>
      </c>
    </row>
    <row r="2" spans="1:13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</row>
    <row r="3" spans="1:13" ht="16.5" x14ac:dyDescent="0.3">
      <c r="A3" s="3" t="s">
        <v>334</v>
      </c>
      <c r="B3" s="12" t="s">
        <v>27</v>
      </c>
      <c r="C3" s="186"/>
      <c r="D3" s="4">
        <v>45000</v>
      </c>
      <c r="E3" s="186">
        <v>0</v>
      </c>
      <c r="F3" s="4">
        <f>D3-E3</f>
        <v>45000</v>
      </c>
      <c r="G3" s="5">
        <v>715</v>
      </c>
      <c r="H3" s="5">
        <f>F3*G3</f>
        <v>32175000</v>
      </c>
      <c r="I3" s="5">
        <v>32175000</v>
      </c>
      <c r="J3" s="5">
        <f>H3-I3</f>
        <v>0</v>
      </c>
      <c r="K3" s="13" t="s">
        <v>32</v>
      </c>
      <c r="L3" s="67">
        <v>45307</v>
      </c>
      <c r="M3" s="5"/>
    </row>
    <row r="4" spans="1:13" ht="16.5" x14ac:dyDescent="0.3">
      <c r="A4" s="3"/>
      <c r="B4" s="12"/>
      <c r="C4" s="186"/>
      <c r="D4" s="4"/>
      <c r="E4" s="186"/>
      <c r="F4" s="4"/>
      <c r="G4" s="5"/>
      <c r="H4" s="5"/>
      <c r="I4" s="5"/>
      <c r="J4" s="5"/>
      <c r="K4" s="138"/>
      <c r="L4" s="5"/>
      <c r="M4" s="5"/>
    </row>
    <row r="5" spans="1:13" ht="16.5" x14ac:dyDescent="0.3">
      <c r="A5" s="3"/>
      <c r="B5" s="12"/>
      <c r="C5" s="186"/>
      <c r="D5" s="4"/>
      <c r="E5" s="186"/>
      <c r="F5" s="4"/>
      <c r="G5" s="5"/>
      <c r="H5" s="5"/>
      <c r="I5" s="5"/>
      <c r="J5" s="5"/>
      <c r="K5" s="13"/>
      <c r="L5" s="186"/>
      <c r="M5" s="10"/>
    </row>
    <row r="6" spans="1:13" ht="16.5" x14ac:dyDescent="0.3">
      <c r="A6" s="3"/>
      <c r="B6" s="12"/>
      <c r="C6" s="186"/>
      <c r="D6" s="4"/>
      <c r="E6" s="186"/>
      <c r="F6" s="4"/>
      <c r="G6" s="5"/>
      <c r="H6" s="5"/>
      <c r="I6" s="5"/>
      <c r="J6" s="5"/>
      <c r="K6" s="13"/>
      <c r="L6" s="186"/>
      <c r="M6" s="10"/>
    </row>
    <row r="7" spans="1:13" ht="16.5" x14ac:dyDescent="0.3">
      <c r="A7" s="3"/>
      <c r="B7" s="12"/>
      <c r="C7" s="186"/>
      <c r="D7" s="4"/>
      <c r="E7" s="186"/>
      <c r="F7" s="4"/>
      <c r="G7" s="5"/>
      <c r="H7" s="5"/>
      <c r="I7" s="5"/>
      <c r="J7" s="5"/>
      <c r="K7" s="13"/>
      <c r="L7" s="186"/>
      <c r="M7" s="10"/>
    </row>
    <row r="8" spans="1:13" ht="16.5" x14ac:dyDescent="0.3">
      <c r="A8" s="3"/>
      <c r="B8" s="12"/>
      <c r="C8" s="186"/>
      <c r="D8" s="4"/>
      <c r="E8" s="186"/>
      <c r="F8" s="4"/>
      <c r="G8" s="5"/>
      <c r="H8" s="5"/>
      <c r="I8" s="5"/>
      <c r="J8" s="5"/>
      <c r="K8" s="13"/>
      <c r="L8" s="186"/>
      <c r="M8" s="10"/>
    </row>
    <row r="9" spans="1:13" ht="16.5" x14ac:dyDescent="0.3">
      <c r="A9" s="3"/>
      <c r="B9" s="12"/>
      <c r="C9" s="186"/>
      <c r="D9" s="4"/>
      <c r="E9" s="186"/>
      <c r="F9" s="4"/>
      <c r="G9" s="5"/>
      <c r="H9" s="5"/>
      <c r="I9" s="5"/>
      <c r="J9" s="5"/>
      <c r="K9" s="5"/>
      <c r="L9" s="186"/>
      <c r="M9" s="10"/>
    </row>
    <row r="10" spans="1:13" ht="16.5" x14ac:dyDescent="0.3">
      <c r="A10" s="3"/>
      <c r="B10" s="6"/>
      <c r="C10" s="186"/>
      <c r="D10" s="4"/>
      <c r="E10" s="186"/>
      <c r="F10" s="4"/>
      <c r="G10" s="5"/>
      <c r="H10" s="5"/>
      <c r="I10" s="5"/>
      <c r="J10" s="5"/>
      <c r="K10" s="5"/>
      <c r="L10" s="186"/>
      <c r="M10" s="10"/>
    </row>
    <row r="11" spans="1:13" ht="16.5" x14ac:dyDescent="0.3">
      <c r="A11" s="3"/>
      <c r="B11" s="6"/>
      <c r="C11" s="186"/>
      <c r="D11" s="4"/>
      <c r="E11" s="186"/>
      <c r="F11" s="4"/>
      <c r="G11" s="5"/>
      <c r="H11" s="5"/>
      <c r="I11" s="5"/>
      <c r="J11" s="5"/>
      <c r="K11" s="5"/>
      <c r="L11" s="186"/>
      <c r="M11" s="10"/>
    </row>
    <row r="12" spans="1:13" ht="16.5" x14ac:dyDescent="0.3">
      <c r="A12" s="3"/>
      <c r="B12" s="7"/>
      <c r="C12" s="186"/>
      <c r="D12" s="4"/>
      <c r="E12" s="186"/>
      <c r="F12" s="4"/>
      <c r="G12" s="5"/>
      <c r="H12" s="5"/>
      <c r="I12" s="5"/>
      <c r="J12" s="5"/>
      <c r="K12" s="5"/>
      <c r="L12" s="186"/>
      <c r="M12" s="10"/>
    </row>
    <row r="16" spans="1:13" x14ac:dyDescent="0.25">
      <c r="H16" s="492" t="s">
        <v>55</v>
      </c>
      <c r="I16" s="398">
        <f>H3+H4+H5+H6+H7+H8+H9</f>
        <v>32175000</v>
      </c>
      <c r="J16" s="398"/>
      <c r="K16" s="398"/>
      <c r="L16" s="398"/>
    </row>
    <row r="17" spans="8:12" x14ac:dyDescent="0.25">
      <c r="H17" s="492"/>
      <c r="I17" s="398"/>
      <c r="J17" s="398"/>
      <c r="K17" s="398"/>
      <c r="L17" s="398"/>
    </row>
    <row r="19" spans="8:12" x14ac:dyDescent="0.25">
      <c r="H19" s="492" t="s">
        <v>66</v>
      </c>
      <c r="I19" s="398">
        <f>I3+I4+I5+I6+I7+I8+I9</f>
        <v>32175000</v>
      </c>
      <c r="J19" s="398"/>
      <c r="K19" s="398"/>
      <c r="L19" s="398">
        <f>L3+L4</f>
        <v>45307</v>
      </c>
    </row>
    <row r="20" spans="8:12" x14ac:dyDescent="0.25">
      <c r="H20" s="492"/>
      <c r="I20" s="398"/>
      <c r="J20" s="398"/>
      <c r="K20" s="398"/>
      <c r="L20" s="398"/>
    </row>
    <row r="22" spans="8:12" x14ac:dyDescent="0.25">
      <c r="H22" s="492" t="s">
        <v>71</v>
      </c>
      <c r="I22" s="398">
        <f>I16-I19</f>
        <v>0</v>
      </c>
      <c r="J22" s="398"/>
      <c r="K22" s="398"/>
      <c r="L22" s="398">
        <f>I16-L19</f>
        <v>32129693</v>
      </c>
    </row>
    <row r="23" spans="8:12" x14ac:dyDescent="0.25">
      <c r="H23" s="492"/>
      <c r="I23" s="398"/>
      <c r="J23" s="398"/>
      <c r="K23" s="398"/>
      <c r="L23" s="398"/>
    </row>
  </sheetData>
  <mergeCells count="19">
    <mergeCell ref="F1:F2"/>
    <mergeCell ref="A1:A2"/>
    <mergeCell ref="B1:B2"/>
    <mergeCell ref="C1:C2"/>
    <mergeCell ref="D1:D2"/>
    <mergeCell ref="E1:E2"/>
    <mergeCell ref="H22:H23"/>
    <mergeCell ref="I22:L23"/>
    <mergeCell ref="G1:G2"/>
    <mergeCell ref="H1:H2"/>
    <mergeCell ref="I1:I2"/>
    <mergeCell ref="J1:J2"/>
    <mergeCell ref="K1:K2"/>
    <mergeCell ref="L1:L2"/>
    <mergeCell ref="M1:M2"/>
    <mergeCell ref="H16:H17"/>
    <mergeCell ref="I16:L17"/>
    <mergeCell ref="H19:H20"/>
    <mergeCell ref="I19:L20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B1" workbookViewId="0">
      <selection activeCell="K4" sqref="K4"/>
    </sheetView>
  </sheetViews>
  <sheetFormatPr baseColWidth="10" defaultRowHeight="15" x14ac:dyDescent="0.25"/>
  <cols>
    <col min="3" max="3" width="28.8554687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9" bestFit="1" customWidth="1"/>
    <col min="11" max="12" width="13.85546875" bestFit="1" customWidth="1"/>
    <col min="13" max="13" width="8.28515625" bestFit="1" customWidth="1"/>
    <col min="15" max="15" width="13.85546875" bestFit="1" customWidth="1"/>
  </cols>
  <sheetData>
    <row r="1" spans="1:15" x14ac:dyDescent="0.25">
      <c r="A1" s="493" t="s">
        <v>329</v>
      </c>
      <c r="B1" s="493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7</v>
      </c>
      <c r="L1" s="395" t="s">
        <v>8</v>
      </c>
      <c r="M1" s="395" t="s">
        <v>33</v>
      </c>
      <c r="N1" s="395" t="s">
        <v>9</v>
      </c>
      <c r="O1" s="493" t="s">
        <v>7</v>
      </c>
    </row>
    <row r="2" spans="1:15" x14ac:dyDescent="0.25">
      <c r="A2" s="493"/>
      <c r="B2" s="493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493"/>
    </row>
    <row r="3" spans="1:15" ht="16.5" x14ac:dyDescent="0.3">
      <c r="A3" s="346">
        <v>1</v>
      </c>
      <c r="B3" s="11">
        <v>45528</v>
      </c>
      <c r="C3" s="3" t="s">
        <v>692</v>
      </c>
      <c r="D3" s="12" t="s">
        <v>27</v>
      </c>
      <c r="E3" s="187"/>
      <c r="F3" s="4">
        <v>36000</v>
      </c>
      <c r="G3" s="187"/>
      <c r="H3" s="4">
        <f>F3-G3</f>
        <v>36000</v>
      </c>
      <c r="I3" s="5">
        <v>640</v>
      </c>
      <c r="J3" s="5">
        <f>H3*I3</f>
        <v>23040000</v>
      </c>
      <c r="K3" s="5">
        <v>23040000</v>
      </c>
      <c r="L3" s="5">
        <f>J3-K3</f>
        <v>0</v>
      </c>
      <c r="M3" s="13"/>
      <c r="N3" s="67">
        <v>45531</v>
      </c>
      <c r="O3" s="5">
        <v>21000000</v>
      </c>
    </row>
    <row r="4" spans="1:15" ht="16.5" x14ac:dyDescent="0.3">
      <c r="A4" s="346">
        <f>A3+1</f>
        <v>2</v>
      </c>
      <c r="B4" s="10"/>
      <c r="C4" s="3"/>
      <c r="D4" s="12"/>
      <c r="E4" s="187"/>
      <c r="F4" s="4"/>
      <c r="G4" s="187"/>
      <c r="H4" s="4"/>
      <c r="I4" s="5"/>
      <c r="J4" s="5"/>
      <c r="K4" s="5"/>
      <c r="L4" s="5"/>
      <c r="M4" s="138"/>
      <c r="N4" s="5"/>
      <c r="O4" s="5"/>
    </row>
    <row r="5" spans="1:15" ht="16.5" x14ac:dyDescent="0.3">
      <c r="A5" s="346">
        <f t="shared" ref="A5:A12" si="0">A4+1</f>
        <v>3</v>
      </c>
      <c r="B5" s="10"/>
      <c r="C5" s="3"/>
      <c r="D5" s="12"/>
      <c r="E5" s="187"/>
      <c r="F5" s="4"/>
      <c r="G5" s="187"/>
      <c r="H5" s="4"/>
      <c r="I5" s="5"/>
      <c r="J5" s="5"/>
      <c r="K5" s="5"/>
      <c r="L5" s="5"/>
      <c r="M5" s="13"/>
      <c r="N5" s="187"/>
      <c r="O5" s="5"/>
    </row>
    <row r="6" spans="1:15" ht="16.5" x14ac:dyDescent="0.3">
      <c r="A6" s="346">
        <f t="shared" si="0"/>
        <v>4</v>
      </c>
      <c r="B6" s="10"/>
      <c r="C6" s="3"/>
      <c r="D6" s="12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</row>
    <row r="7" spans="1:15" ht="16.5" x14ac:dyDescent="0.3">
      <c r="A7" s="346">
        <f t="shared" si="0"/>
        <v>5</v>
      </c>
      <c r="B7" s="10"/>
      <c r="C7" s="227"/>
      <c r="D7" s="12"/>
      <c r="E7" s="187"/>
      <c r="F7" s="4"/>
      <c r="G7" s="187"/>
      <c r="H7" s="4"/>
      <c r="I7" s="5"/>
      <c r="J7" s="5"/>
      <c r="K7" s="5"/>
      <c r="L7" s="5"/>
      <c r="M7" s="13"/>
      <c r="N7" s="187"/>
      <c r="O7" s="5"/>
    </row>
    <row r="8" spans="1:15" ht="16.5" x14ac:dyDescent="0.3">
      <c r="A8" s="346">
        <f t="shared" si="0"/>
        <v>6</v>
      </c>
      <c r="B8" s="10"/>
      <c r="C8" s="227"/>
      <c r="D8" s="12"/>
      <c r="E8" s="187"/>
      <c r="F8" s="4"/>
      <c r="G8" s="187"/>
      <c r="H8" s="4"/>
      <c r="I8" s="5"/>
      <c r="J8" s="5"/>
      <c r="K8" s="5"/>
      <c r="L8" s="5"/>
      <c r="M8" s="13"/>
      <c r="N8" s="187"/>
      <c r="O8" s="5"/>
    </row>
    <row r="9" spans="1:15" ht="16.5" x14ac:dyDescent="0.3">
      <c r="A9" s="346">
        <f t="shared" si="0"/>
        <v>7</v>
      </c>
      <c r="B9" s="10"/>
      <c r="C9" s="3"/>
      <c r="D9" s="12"/>
      <c r="E9" s="187"/>
      <c r="F9" s="4"/>
      <c r="G9" s="187"/>
      <c r="H9" s="4"/>
      <c r="I9" s="5"/>
      <c r="J9" s="5"/>
      <c r="K9" s="5"/>
      <c r="L9" s="5"/>
      <c r="M9" s="5"/>
      <c r="N9" s="187"/>
      <c r="O9" s="10"/>
    </row>
    <row r="10" spans="1:15" ht="16.5" x14ac:dyDescent="0.3">
      <c r="A10" s="346">
        <f t="shared" si="0"/>
        <v>8</v>
      </c>
      <c r="B10" s="10"/>
      <c r="C10" s="3"/>
      <c r="D10" s="12"/>
      <c r="E10" s="187"/>
      <c r="F10" s="4"/>
      <c r="G10" s="187"/>
      <c r="H10" s="4"/>
      <c r="I10" s="5"/>
      <c r="J10" s="5"/>
      <c r="K10" s="5"/>
      <c r="L10" s="5"/>
      <c r="M10" s="5"/>
      <c r="N10" s="187"/>
      <c r="O10" s="10"/>
    </row>
    <row r="11" spans="1:15" ht="16.5" x14ac:dyDescent="0.3">
      <c r="A11" s="346">
        <f t="shared" si="0"/>
        <v>9</v>
      </c>
      <c r="B11" s="10"/>
      <c r="C11" s="3"/>
      <c r="D11" s="12"/>
      <c r="E11" s="187"/>
      <c r="F11" s="4"/>
      <c r="G11" s="187"/>
      <c r="H11" s="4"/>
      <c r="I11" s="5"/>
      <c r="J11" s="5"/>
      <c r="K11" s="5"/>
      <c r="L11" s="5"/>
      <c r="M11" s="5"/>
      <c r="N11" s="187"/>
      <c r="O11" s="10"/>
    </row>
    <row r="12" spans="1:15" ht="16.5" x14ac:dyDescent="0.3">
      <c r="A12" s="346">
        <f t="shared" si="0"/>
        <v>10</v>
      </c>
      <c r="B12" s="10"/>
      <c r="C12" s="3"/>
      <c r="D12" s="12"/>
      <c r="E12" s="187"/>
      <c r="F12" s="4"/>
      <c r="G12" s="187"/>
      <c r="H12" s="4"/>
      <c r="I12" s="5"/>
      <c r="J12" s="5"/>
      <c r="K12" s="5"/>
      <c r="L12" s="5"/>
      <c r="M12" s="5"/>
      <c r="N12" s="187"/>
      <c r="O12" s="10"/>
    </row>
    <row r="16" spans="1:15" x14ac:dyDescent="0.25">
      <c r="J16" s="492" t="s">
        <v>55</v>
      </c>
      <c r="K16" s="398">
        <f>SUM(J3:J12)</f>
        <v>23040000</v>
      </c>
      <c r="L16" s="398"/>
      <c r="M16" s="398"/>
      <c r="N16" s="398"/>
    </row>
    <row r="17" spans="10:14" x14ac:dyDescent="0.25">
      <c r="J17" s="492"/>
      <c r="K17" s="398"/>
      <c r="L17" s="398"/>
      <c r="M17" s="398"/>
      <c r="N17" s="398"/>
    </row>
    <row r="19" spans="10:14" x14ac:dyDescent="0.25">
      <c r="J19" s="492" t="s">
        <v>66</v>
      </c>
      <c r="K19" s="398">
        <f>SUM(K3:K12)</f>
        <v>23040000</v>
      </c>
      <c r="L19" s="398"/>
      <c r="M19" s="398"/>
      <c r="N19" s="398">
        <f>N3+N4</f>
        <v>45531</v>
      </c>
    </row>
    <row r="20" spans="10:14" x14ac:dyDescent="0.25">
      <c r="J20" s="492"/>
      <c r="K20" s="398"/>
      <c r="L20" s="398"/>
      <c r="M20" s="398"/>
      <c r="N20" s="398"/>
    </row>
    <row r="22" spans="10:14" x14ac:dyDescent="0.25">
      <c r="J22" s="492" t="s">
        <v>71</v>
      </c>
      <c r="K22" s="398">
        <f>K16-K19</f>
        <v>0</v>
      </c>
      <c r="L22" s="398"/>
      <c r="M22" s="398"/>
      <c r="N22" s="398">
        <f>K16-N19</f>
        <v>22994469</v>
      </c>
    </row>
    <row r="23" spans="10:14" x14ac:dyDescent="0.25">
      <c r="J23" s="492"/>
      <c r="K23" s="398"/>
      <c r="L23" s="398"/>
      <c r="M23" s="398"/>
      <c r="N23" s="398"/>
    </row>
  </sheetData>
  <mergeCells count="21">
    <mergeCell ref="A1:A2"/>
    <mergeCell ref="B1:B2"/>
    <mergeCell ref="J16:J17"/>
    <mergeCell ref="K16:N17"/>
    <mergeCell ref="J19:J20"/>
    <mergeCell ref="K19:N20"/>
    <mergeCell ref="C1:C2"/>
    <mergeCell ref="D1:D2"/>
    <mergeCell ref="E1:E2"/>
    <mergeCell ref="F1:F2"/>
    <mergeCell ref="G1:G2"/>
    <mergeCell ref="H1:H2"/>
    <mergeCell ref="I1:I2"/>
    <mergeCell ref="J22:J23"/>
    <mergeCell ref="K22:N23"/>
    <mergeCell ref="O1:O2"/>
    <mergeCell ref="N1:N2"/>
    <mergeCell ref="J1:J2"/>
    <mergeCell ref="K1:K2"/>
    <mergeCell ref="L1:L2"/>
    <mergeCell ref="M1:M2"/>
  </mergeCells>
  <pageMargins left="0.7" right="0.7" top="0.75" bottom="0.75" header="0.3" footer="0.3"/>
  <pageSetup scale="55"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E1" workbookViewId="0">
      <selection activeCell="O4" sqref="O4"/>
    </sheetView>
  </sheetViews>
  <sheetFormatPr baseColWidth="10" defaultRowHeight="15" x14ac:dyDescent="0.25"/>
  <cols>
    <col min="1" max="1" width="10.5703125" bestFit="1" customWidth="1"/>
    <col min="2" max="2" width="10.5703125" customWidth="1"/>
    <col min="3" max="3" width="29.42578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2.14062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191">
        <v>1</v>
      </c>
      <c r="B3" s="202" t="s">
        <v>354</v>
      </c>
      <c r="C3" s="3" t="s">
        <v>185</v>
      </c>
      <c r="D3" s="6" t="s">
        <v>25</v>
      </c>
      <c r="E3" s="192"/>
      <c r="F3" s="4">
        <v>27000</v>
      </c>
      <c r="G3" s="192">
        <v>100</v>
      </c>
      <c r="H3" s="4">
        <f>F3-G3</f>
        <v>26900</v>
      </c>
      <c r="I3" s="5">
        <v>740</v>
      </c>
      <c r="J3" s="5">
        <f>H3*I3</f>
        <v>19906000</v>
      </c>
      <c r="K3" s="5">
        <v>19906000</v>
      </c>
      <c r="L3" s="5">
        <f>J3-K3</f>
        <v>0</v>
      </c>
      <c r="M3" s="13" t="s">
        <v>32</v>
      </c>
      <c r="N3" s="5"/>
      <c r="O3" s="5" t="s">
        <v>366</v>
      </c>
    </row>
    <row r="4" spans="1:15" ht="16.5" x14ac:dyDescent="0.3">
      <c r="A4" s="191">
        <f>A3+1</f>
        <v>2</v>
      </c>
      <c r="B4" s="202"/>
      <c r="C4" s="3"/>
      <c r="D4" s="6"/>
      <c r="E4" s="192"/>
      <c r="F4" s="4"/>
      <c r="G4" s="192"/>
      <c r="H4" s="4"/>
      <c r="I4" s="5"/>
      <c r="J4" s="5"/>
      <c r="K4" s="5"/>
      <c r="L4" s="5"/>
      <c r="M4" s="13"/>
      <c r="N4" s="5"/>
      <c r="O4" s="192"/>
    </row>
    <row r="5" spans="1:15" ht="16.5" x14ac:dyDescent="0.3">
      <c r="A5" s="191">
        <f>A4+1</f>
        <v>3</v>
      </c>
      <c r="B5" s="202"/>
      <c r="C5" s="3"/>
      <c r="D5" s="159"/>
      <c r="E5" s="192"/>
      <c r="F5" s="4"/>
      <c r="G5" s="192"/>
      <c r="H5" s="4"/>
      <c r="I5" s="5"/>
      <c r="J5" s="5"/>
      <c r="K5" s="5"/>
      <c r="L5" s="5"/>
      <c r="M5" s="13"/>
      <c r="N5" s="5"/>
      <c r="O5" s="192"/>
    </row>
    <row r="6" spans="1:15" ht="16.5" x14ac:dyDescent="0.3">
      <c r="A6" s="191">
        <f>A5+1</f>
        <v>4</v>
      </c>
      <c r="B6" s="202"/>
      <c r="C6" s="3"/>
      <c r="D6" s="6"/>
      <c r="E6" s="192"/>
      <c r="F6" s="4"/>
      <c r="G6" s="192"/>
      <c r="H6" s="4"/>
      <c r="I6" s="5"/>
      <c r="J6" s="5"/>
      <c r="K6" s="5"/>
      <c r="L6" s="5"/>
      <c r="M6" s="13"/>
      <c r="N6" s="5"/>
      <c r="O6" s="192"/>
    </row>
    <row r="7" spans="1:15" ht="16.5" x14ac:dyDescent="0.3">
      <c r="A7" s="191">
        <f>A6+1</f>
        <v>5</v>
      </c>
      <c r="B7" s="202"/>
      <c r="C7" s="3"/>
      <c r="D7" s="6"/>
      <c r="E7" s="192"/>
      <c r="F7" s="4"/>
      <c r="G7" s="192"/>
      <c r="H7" s="4"/>
      <c r="I7" s="5"/>
      <c r="J7" s="5"/>
      <c r="K7" s="5"/>
      <c r="L7" s="5"/>
      <c r="M7" s="13"/>
      <c r="N7" s="5"/>
      <c r="O7" s="192"/>
    </row>
    <row r="8" spans="1:15" ht="16.5" x14ac:dyDescent="0.3">
      <c r="A8" s="191">
        <f>A7+1</f>
        <v>6</v>
      </c>
      <c r="B8" s="202"/>
      <c r="C8" s="3"/>
      <c r="D8" s="159"/>
      <c r="E8" s="192"/>
      <c r="F8" s="4"/>
      <c r="G8" s="192"/>
      <c r="H8" s="4"/>
      <c r="I8" s="5"/>
      <c r="J8" s="5"/>
      <c r="K8" s="5"/>
      <c r="L8" s="5"/>
      <c r="M8" s="13"/>
      <c r="N8" s="5"/>
      <c r="O8" s="192"/>
    </row>
    <row r="11" spans="1:15" x14ac:dyDescent="0.25">
      <c r="M11" s="492" t="s">
        <v>55</v>
      </c>
      <c r="N11" s="398">
        <f>J3+J4+J5+J6+J7+J8</f>
        <v>19906000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K3+K5+K8+K4</f>
        <v>19906000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G1:G2"/>
    <mergeCell ref="A1:A2"/>
    <mergeCell ref="C1:C2"/>
    <mergeCell ref="D1:D2"/>
    <mergeCell ref="E1:E2"/>
    <mergeCell ref="F1:F2"/>
    <mergeCell ref="B1:B2"/>
    <mergeCell ref="H1:H2"/>
    <mergeCell ref="I1:I2"/>
    <mergeCell ref="J1:J2"/>
    <mergeCell ref="K1:K2"/>
    <mergeCell ref="L1:L2"/>
    <mergeCell ref="M17:M18"/>
    <mergeCell ref="N17:O18"/>
    <mergeCell ref="N1:N2"/>
    <mergeCell ref="O1:O2"/>
    <mergeCell ref="M11:M12"/>
    <mergeCell ref="N11:O12"/>
    <mergeCell ref="M14:M15"/>
    <mergeCell ref="N14:O15"/>
    <mergeCell ref="M1:M2"/>
  </mergeCells>
  <pageMargins left="0.7" right="0.7" top="0.75" bottom="0.75" header="0.3" footer="0.3"/>
  <pageSetup scale="50" orientation="landscape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C1" workbookViewId="0">
      <selection activeCell="K4" sqref="K4"/>
    </sheetView>
  </sheetViews>
  <sheetFormatPr baseColWidth="10" defaultRowHeight="15" x14ac:dyDescent="0.25"/>
  <cols>
    <col min="3" max="3" width="14.28515625" bestFit="1" customWidth="1"/>
    <col min="4" max="4" width="9.28515625" bestFit="1" customWidth="1"/>
    <col min="5" max="5" width="15.28515625" bestFit="1" customWidth="1"/>
    <col min="7" max="7" width="13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1.42578125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04">
        <v>1</v>
      </c>
      <c r="B3" s="204" t="s">
        <v>360</v>
      </c>
      <c r="C3" s="3" t="s">
        <v>361</v>
      </c>
      <c r="D3" s="159" t="s">
        <v>27</v>
      </c>
      <c r="E3" s="205"/>
      <c r="F3" s="4">
        <v>45000</v>
      </c>
      <c r="G3" s="205">
        <v>100</v>
      </c>
      <c r="H3" s="4">
        <f>F3-G3</f>
        <v>44900</v>
      </c>
      <c r="I3" s="5">
        <v>705</v>
      </c>
      <c r="J3" s="5">
        <f>H3*I3</f>
        <v>31654500</v>
      </c>
      <c r="K3" s="5">
        <v>31654500</v>
      </c>
      <c r="L3" s="5">
        <f>J3-K3</f>
        <v>0</v>
      </c>
      <c r="M3" s="138" t="s">
        <v>125</v>
      </c>
      <c r="N3" s="5">
        <v>11800000</v>
      </c>
      <c r="O3" s="5" t="s">
        <v>379</v>
      </c>
    </row>
    <row r="4" spans="1:15" ht="16.5" x14ac:dyDescent="0.3">
      <c r="A4" s="204">
        <f>A3+1</f>
        <v>2</v>
      </c>
      <c r="B4" s="204"/>
      <c r="C4" s="3"/>
      <c r="D4" s="6"/>
      <c r="E4" s="205"/>
      <c r="F4" s="4"/>
      <c r="G4" s="205"/>
      <c r="H4" s="4"/>
      <c r="I4" s="5"/>
      <c r="J4" s="5"/>
      <c r="K4" s="5"/>
      <c r="L4" s="5"/>
      <c r="M4" s="13"/>
      <c r="N4" s="5">
        <v>15000000</v>
      </c>
      <c r="O4" s="205" t="s">
        <v>385</v>
      </c>
    </row>
    <row r="5" spans="1:15" ht="16.5" x14ac:dyDescent="0.3">
      <c r="A5" s="204">
        <f>A4+1</f>
        <v>3</v>
      </c>
      <c r="B5" s="204"/>
      <c r="C5" s="3"/>
      <c r="D5" s="159"/>
      <c r="E5" s="205"/>
      <c r="F5" s="4"/>
      <c r="G5" s="205"/>
      <c r="H5" s="4"/>
      <c r="I5" s="5"/>
      <c r="J5" s="5"/>
      <c r="K5" s="5"/>
      <c r="L5" s="5"/>
      <c r="M5" s="13"/>
      <c r="N5" s="5">
        <v>4854500</v>
      </c>
      <c r="O5" s="205" t="s">
        <v>388</v>
      </c>
    </row>
    <row r="6" spans="1:15" ht="16.5" x14ac:dyDescent="0.3">
      <c r="A6" s="204">
        <f>A5+1</f>
        <v>4</v>
      </c>
      <c r="B6" s="204"/>
      <c r="C6" s="3"/>
      <c r="D6" s="6"/>
      <c r="E6" s="205"/>
      <c r="F6" s="4"/>
      <c r="G6" s="205"/>
      <c r="H6" s="4"/>
      <c r="I6" s="5"/>
      <c r="J6" s="5"/>
      <c r="K6" s="5"/>
      <c r="L6" s="5"/>
      <c r="M6" s="13"/>
      <c r="N6" s="5"/>
      <c r="O6" s="205"/>
    </row>
    <row r="7" spans="1:15" ht="16.5" x14ac:dyDescent="0.3">
      <c r="A7" s="204">
        <f>A6+1</f>
        <v>5</v>
      </c>
      <c r="B7" s="204"/>
      <c r="C7" s="3"/>
      <c r="D7" s="6"/>
      <c r="E7" s="205"/>
      <c r="F7" s="4"/>
      <c r="G7" s="205"/>
      <c r="H7" s="4"/>
      <c r="I7" s="5"/>
      <c r="J7" s="5"/>
      <c r="K7" s="5"/>
      <c r="L7" s="5"/>
      <c r="M7" s="13"/>
      <c r="N7" s="5"/>
      <c r="O7" s="205"/>
    </row>
    <row r="8" spans="1:15" ht="16.5" x14ac:dyDescent="0.3">
      <c r="A8" s="204">
        <f>A7+1</f>
        <v>6</v>
      </c>
      <c r="B8" s="204"/>
      <c r="C8" s="3"/>
      <c r="D8" s="159"/>
      <c r="E8" s="205"/>
      <c r="F8" s="4"/>
      <c r="G8" s="205"/>
      <c r="H8" s="4"/>
      <c r="I8" s="5"/>
      <c r="J8" s="5"/>
      <c r="K8" s="5"/>
      <c r="L8" s="5"/>
      <c r="M8" s="13"/>
      <c r="N8" s="5"/>
      <c r="O8" s="205"/>
    </row>
    <row r="11" spans="1:15" x14ac:dyDescent="0.25">
      <c r="M11" s="492" t="s">
        <v>55</v>
      </c>
      <c r="N11" s="398">
        <f>J3+J4+J5+J6+J7+J8</f>
        <v>31654500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K3+K5+K8+K4</f>
        <v>31654500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M17:M18"/>
    <mergeCell ref="N17:O18"/>
    <mergeCell ref="M1:M2"/>
    <mergeCell ref="N1:N2"/>
    <mergeCell ref="O1:O2"/>
    <mergeCell ref="M11:M12"/>
    <mergeCell ref="N11:O12"/>
    <mergeCell ref="M14:M15"/>
    <mergeCell ref="N14:O15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5" workbookViewId="0">
      <selection activeCell="C25" sqref="C25"/>
    </sheetView>
  </sheetViews>
  <sheetFormatPr baseColWidth="10" defaultRowHeight="15" x14ac:dyDescent="0.25"/>
  <cols>
    <col min="2" max="2" width="23.85546875" bestFit="1" customWidth="1"/>
    <col min="7" max="7" width="12.85546875" bestFit="1" customWidth="1"/>
  </cols>
  <sheetData>
    <row r="1" spans="1:8" x14ac:dyDescent="0.25">
      <c r="C1" s="419" t="s">
        <v>708</v>
      </c>
      <c r="D1" s="419"/>
      <c r="E1" s="419"/>
      <c r="F1" s="419"/>
    </row>
    <row r="2" spans="1:8" x14ac:dyDescent="0.25">
      <c r="C2" s="419"/>
      <c r="D2" s="419"/>
      <c r="E2" s="419"/>
      <c r="F2" s="419"/>
    </row>
    <row r="4" spans="1:8" x14ac:dyDescent="0.25">
      <c r="A4" s="397" t="s">
        <v>329</v>
      </c>
      <c r="B4" s="397" t="s">
        <v>0</v>
      </c>
      <c r="C4" s="397" t="s">
        <v>79</v>
      </c>
      <c r="D4" s="402"/>
      <c r="E4" s="397" t="s">
        <v>5</v>
      </c>
      <c r="F4" s="402"/>
      <c r="G4" s="397" t="s">
        <v>107</v>
      </c>
      <c r="H4" s="397" t="s">
        <v>9</v>
      </c>
    </row>
    <row r="5" spans="1:8" x14ac:dyDescent="0.25">
      <c r="A5" s="397"/>
      <c r="B5" s="397"/>
      <c r="C5" s="403"/>
      <c r="D5" s="404"/>
      <c r="E5" s="403"/>
      <c r="F5" s="404"/>
      <c r="G5" s="403"/>
      <c r="H5" s="403"/>
    </row>
    <row r="6" spans="1:8" x14ac:dyDescent="0.25">
      <c r="A6" s="353">
        <v>1</v>
      </c>
      <c r="B6" s="103" t="s">
        <v>699</v>
      </c>
      <c r="C6" s="405">
        <v>1200</v>
      </c>
      <c r="D6" s="406"/>
      <c r="E6" s="407">
        <v>700</v>
      </c>
      <c r="F6" s="408"/>
      <c r="G6" s="15">
        <f>C6*E6</f>
        <v>840000</v>
      </c>
      <c r="H6" s="11">
        <v>45537</v>
      </c>
    </row>
    <row r="7" spans="1:8" x14ac:dyDescent="0.25">
      <c r="A7" s="353">
        <f t="shared" ref="A7:A22" si="0">A6+1</f>
        <v>2</v>
      </c>
      <c r="B7" s="103" t="s">
        <v>700</v>
      </c>
      <c r="C7" s="405">
        <v>1200</v>
      </c>
      <c r="D7" s="406"/>
      <c r="E7" s="407">
        <v>700</v>
      </c>
      <c r="F7" s="408"/>
      <c r="G7" s="15">
        <f t="shared" ref="G7:G15" si="1">C7*E7</f>
        <v>840000</v>
      </c>
      <c r="H7" s="11">
        <v>45537</v>
      </c>
    </row>
    <row r="8" spans="1:8" x14ac:dyDescent="0.25">
      <c r="A8" s="353">
        <f t="shared" si="0"/>
        <v>3</v>
      </c>
      <c r="B8" s="103" t="s">
        <v>701</v>
      </c>
      <c r="C8" s="405">
        <v>1200</v>
      </c>
      <c r="D8" s="406"/>
      <c r="E8" s="407">
        <v>700</v>
      </c>
      <c r="F8" s="408"/>
      <c r="G8" s="15">
        <f t="shared" si="1"/>
        <v>840000</v>
      </c>
      <c r="H8" s="11">
        <v>45537</v>
      </c>
    </row>
    <row r="9" spans="1:8" x14ac:dyDescent="0.25">
      <c r="A9" s="353">
        <f t="shared" si="0"/>
        <v>4</v>
      </c>
      <c r="B9" s="103" t="s">
        <v>465</v>
      </c>
      <c r="C9" s="405">
        <v>1350</v>
      </c>
      <c r="D9" s="406"/>
      <c r="E9" s="407">
        <v>700</v>
      </c>
      <c r="F9" s="408"/>
      <c r="G9" s="15">
        <f t="shared" si="1"/>
        <v>945000</v>
      </c>
      <c r="H9" s="11">
        <v>45537</v>
      </c>
    </row>
    <row r="10" spans="1:8" x14ac:dyDescent="0.25">
      <c r="A10" s="353">
        <f t="shared" si="0"/>
        <v>5</v>
      </c>
      <c r="B10" s="103" t="s">
        <v>702</v>
      </c>
      <c r="C10" s="405">
        <v>1200</v>
      </c>
      <c r="D10" s="406"/>
      <c r="E10" s="407">
        <v>700</v>
      </c>
      <c r="F10" s="408"/>
      <c r="G10" s="15">
        <f t="shared" si="1"/>
        <v>840000</v>
      </c>
      <c r="H10" s="11">
        <v>45537</v>
      </c>
    </row>
    <row r="11" spans="1:8" x14ac:dyDescent="0.25">
      <c r="A11" s="353">
        <f t="shared" si="0"/>
        <v>6</v>
      </c>
      <c r="B11" s="103" t="s">
        <v>703</v>
      </c>
      <c r="C11" s="405">
        <v>1200</v>
      </c>
      <c r="D11" s="406"/>
      <c r="E11" s="407">
        <v>700</v>
      </c>
      <c r="F11" s="408"/>
      <c r="G11" s="15">
        <f t="shared" si="1"/>
        <v>840000</v>
      </c>
      <c r="H11" s="11">
        <v>45537</v>
      </c>
    </row>
    <row r="12" spans="1:8" x14ac:dyDescent="0.25">
      <c r="A12" s="353">
        <f t="shared" si="0"/>
        <v>7</v>
      </c>
      <c r="B12" s="103" t="s">
        <v>704</v>
      </c>
      <c r="C12" s="405">
        <v>1200</v>
      </c>
      <c r="D12" s="406"/>
      <c r="E12" s="407">
        <v>700</v>
      </c>
      <c r="F12" s="408"/>
      <c r="G12" s="15">
        <f t="shared" si="1"/>
        <v>840000</v>
      </c>
      <c r="H12" s="11">
        <v>45537</v>
      </c>
    </row>
    <row r="13" spans="1:8" x14ac:dyDescent="0.25">
      <c r="A13" s="353">
        <f t="shared" si="0"/>
        <v>8</v>
      </c>
      <c r="B13" s="103" t="s">
        <v>705</v>
      </c>
      <c r="C13" s="405">
        <v>1300</v>
      </c>
      <c r="D13" s="406"/>
      <c r="E13" s="407">
        <v>700</v>
      </c>
      <c r="F13" s="408"/>
      <c r="G13" s="15">
        <f t="shared" si="1"/>
        <v>910000</v>
      </c>
      <c r="H13" s="11">
        <v>45537</v>
      </c>
    </row>
    <row r="14" spans="1:8" x14ac:dyDescent="0.25">
      <c r="A14" s="353">
        <f t="shared" si="0"/>
        <v>9</v>
      </c>
      <c r="B14" s="103" t="s">
        <v>706</v>
      </c>
      <c r="C14" s="405">
        <v>1200</v>
      </c>
      <c r="D14" s="406"/>
      <c r="E14" s="407">
        <v>700</v>
      </c>
      <c r="F14" s="408"/>
      <c r="G14" s="15">
        <f t="shared" si="1"/>
        <v>840000</v>
      </c>
      <c r="H14" s="11">
        <v>45537</v>
      </c>
    </row>
    <row r="15" spans="1:8" x14ac:dyDescent="0.25">
      <c r="A15" s="353">
        <f t="shared" si="0"/>
        <v>10</v>
      </c>
      <c r="B15" s="10" t="s">
        <v>707</v>
      </c>
      <c r="C15" s="409">
        <v>1200</v>
      </c>
      <c r="D15" s="409"/>
      <c r="E15" s="407">
        <v>700</v>
      </c>
      <c r="F15" s="408"/>
      <c r="G15" s="15">
        <f t="shared" si="1"/>
        <v>840000</v>
      </c>
      <c r="H15" s="11">
        <v>45537</v>
      </c>
    </row>
    <row r="16" spans="1:8" x14ac:dyDescent="0.25">
      <c r="A16" s="353">
        <f t="shared" si="0"/>
        <v>11</v>
      </c>
      <c r="B16" s="10"/>
      <c r="C16" s="409"/>
      <c r="D16" s="409"/>
      <c r="E16" s="407" t="s">
        <v>725</v>
      </c>
      <c r="F16" s="408"/>
      <c r="G16" s="15">
        <v>2450000</v>
      </c>
      <c r="H16" s="11">
        <v>45537</v>
      </c>
    </row>
    <row r="17" spans="1:8" x14ac:dyDescent="0.25">
      <c r="A17" s="353">
        <f t="shared" si="0"/>
        <v>12</v>
      </c>
      <c r="B17" s="10"/>
      <c r="C17" s="409"/>
      <c r="D17" s="409"/>
      <c r="E17" s="407" t="s">
        <v>551</v>
      </c>
      <c r="F17" s="408"/>
      <c r="G17" s="15">
        <v>400000</v>
      </c>
      <c r="H17" s="11">
        <v>45548</v>
      </c>
    </row>
    <row r="18" spans="1:8" x14ac:dyDescent="0.25">
      <c r="A18" s="353">
        <f t="shared" si="0"/>
        <v>13</v>
      </c>
      <c r="B18" s="10"/>
      <c r="C18" s="409"/>
      <c r="D18" s="409"/>
      <c r="E18" s="407"/>
      <c r="F18" s="408"/>
      <c r="G18" s="15"/>
      <c r="H18" s="11"/>
    </row>
    <row r="19" spans="1:8" x14ac:dyDescent="0.25">
      <c r="A19" s="353">
        <f t="shared" si="0"/>
        <v>14</v>
      </c>
      <c r="B19" s="10"/>
      <c r="C19" s="409"/>
      <c r="D19" s="409"/>
      <c r="E19" s="407"/>
      <c r="F19" s="408"/>
      <c r="G19" s="15"/>
      <c r="H19" s="11"/>
    </row>
    <row r="20" spans="1:8" x14ac:dyDescent="0.25">
      <c r="A20" s="353">
        <f t="shared" si="0"/>
        <v>15</v>
      </c>
      <c r="B20" s="10"/>
      <c r="C20" s="409"/>
      <c r="D20" s="409"/>
      <c r="E20" s="407"/>
      <c r="F20" s="408"/>
      <c r="G20" s="15"/>
      <c r="H20" s="11"/>
    </row>
    <row r="21" spans="1:8" x14ac:dyDescent="0.25">
      <c r="A21" s="353">
        <f t="shared" si="0"/>
        <v>16</v>
      </c>
      <c r="B21" s="10"/>
      <c r="C21" s="409"/>
      <c r="D21" s="409"/>
      <c r="E21" s="407"/>
      <c r="F21" s="408"/>
      <c r="G21" s="15"/>
      <c r="H21" s="11"/>
    </row>
    <row r="22" spans="1:8" x14ac:dyDescent="0.25">
      <c r="A22" s="353">
        <f t="shared" si="0"/>
        <v>17</v>
      </c>
      <c r="B22" s="10"/>
      <c r="C22" s="409"/>
      <c r="D22" s="409"/>
      <c r="E22" s="407"/>
      <c r="F22" s="408"/>
      <c r="G22" s="196"/>
      <c r="H22" s="317"/>
    </row>
    <row r="23" spans="1:8" x14ac:dyDescent="0.25">
      <c r="B23" s="70"/>
      <c r="C23" s="420">
        <f>SUM(C6:D21)</f>
        <v>12250</v>
      </c>
      <c r="D23" s="420"/>
      <c r="E23" s="421"/>
      <c r="F23" s="421"/>
      <c r="G23" s="196"/>
      <c r="H23" s="197"/>
    </row>
    <row r="26" spans="1:8" x14ac:dyDescent="0.25">
      <c r="C26" s="422" t="s">
        <v>111</v>
      </c>
      <c r="D26" s="423">
        <f>SUM(G6:G21)</f>
        <v>11425000</v>
      </c>
      <c r="E26" s="424"/>
    </row>
    <row r="27" spans="1:8" x14ac:dyDescent="0.25">
      <c r="C27" s="422"/>
      <c r="D27" s="424"/>
      <c r="E27" s="424"/>
    </row>
  </sheetData>
  <mergeCells count="45">
    <mergeCell ref="C8:D8"/>
    <mergeCell ref="E8:F8"/>
    <mergeCell ref="C1:F2"/>
    <mergeCell ref="A4:A5"/>
    <mergeCell ref="B4:B5"/>
    <mergeCell ref="C4:D5"/>
    <mergeCell ref="E4:F5"/>
    <mergeCell ref="H4:H5"/>
    <mergeCell ref="C6:D6"/>
    <mergeCell ref="E6:F6"/>
    <mergeCell ref="C7:D7"/>
    <mergeCell ref="E7:F7"/>
    <mergeCell ref="G4:G5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6:C27"/>
    <mergeCell ref="D26:E27"/>
    <mergeCell ref="C21:D21"/>
    <mergeCell ref="E21:F21"/>
    <mergeCell ref="C22:D22"/>
    <mergeCell ref="E22:F22"/>
    <mergeCell ref="C23:D23"/>
    <mergeCell ref="E23:F23"/>
  </mergeCells>
  <pageMargins left="0.7" right="0.7" top="0.75" bottom="0.75" header="0.3" footer="0.3"/>
  <pageSetup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D6" workbookViewId="0">
      <selection activeCell="K16" sqref="K16"/>
    </sheetView>
  </sheetViews>
  <sheetFormatPr baseColWidth="10" defaultRowHeight="15" x14ac:dyDescent="0.25"/>
  <cols>
    <col min="2" max="2" width="10.7109375" bestFit="1" customWidth="1"/>
    <col min="3" max="3" width="29.285156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1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07">
        <v>1</v>
      </c>
      <c r="B3" s="207" t="s">
        <v>360</v>
      </c>
      <c r="C3" s="3" t="s">
        <v>359</v>
      </c>
      <c r="D3" s="159" t="s">
        <v>27</v>
      </c>
      <c r="E3" s="208"/>
      <c r="F3" s="4">
        <v>45000</v>
      </c>
      <c r="G3" s="208">
        <v>100</v>
      </c>
      <c r="H3" s="4">
        <f t="shared" ref="H3:H16" si="0">F3-G3</f>
        <v>44900</v>
      </c>
      <c r="I3" s="5">
        <v>705</v>
      </c>
      <c r="J3" s="5">
        <f t="shared" ref="J3:J16" si="1">H3*I3</f>
        <v>31654500</v>
      </c>
      <c r="K3" s="5">
        <v>31654500</v>
      </c>
      <c r="L3" s="5">
        <f>J3-K3</f>
        <v>0</v>
      </c>
      <c r="M3" s="217" t="s">
        <v>32</v>
      </c>
      <c r="N3" s="5">
        <v>22000000</v>
      </c>
      <c r="O3" s="5" t="s">
        <v>369</v>
      </c>
    </row>
    <row r="4" spans="1:15" ht="16.5" x14ac:dyDescent="0.3">
      <c r="A4" s="207">
        <f>A3+1</f>
        <v>2</v>
      </c>
      <c r="B4" s="207" t="s">
        <v>406</v>
      </c>
      <c r="C4" s="227" t="s">
        <v>402</v>
      </c>
      <c r="D4" s="159" t="s">
        <v>27</v>
      </c>
      <c r="E4" s="208"/>
      <c r="F4" s="4">
        <v>45000</v>
      </c>
      <c r="G4" s="214">
        <v>0</v>
      </c>
      <c r="H4" s="4">
        <f t="shared" si="0"/>
        <v>45000</v>
      </c>
      <c r="I4" s="5">
        <v>695</v>
      </c>
      <c r="J4" s="5">
        <f t="shared" si="1"/>
        <v>31275000</v>
      </c>
      <c r="K4" s="5">
        <v>31275000</v>
      </c>
      <c r="L4" s="5">
        <f t="shared" ref="L4:L16" si="2">J4-K4</f>
        <v>0</v>
      </c>
      <c r="M4" s="217" t="s">
        <v>32</v>
      </c>
      <c r="N4" s="5">
        <v>40400000</v>
      </c>
      <c r="O4" s="208" t="s">
        <v>424</v>
      </c>
    </row>
    <row r="5" spans="1:15" ht="16.5" x14ac:dyDescent="0.3">
      <c r="A5" s="207">
        <f t="shared" ref="A5:A16" si="3">A4+1</f>
        <v>3</v>
      </c>
      <c r="B5" s="207" t="s">
        <v>411</v>
      </c>
      <c r="C5" s="227" t="s">
        <v>397</v>
      </c>
      <c r="D5" s="159" t="s">
        <v>27</v>
      </c>
      <c r="E5" s="208"/>
      <c r="F5" s="4">
        <v>45000</v>
      </c>
      <c r="G5" s="208">
        <v>146</v>
      </c>
      <c r="H5" s="4">
        <f t="shared" si="0"/>
        <v>44854</v>
      </c>
      <c r="I5" s="5">
        <v>695</v>
      </c>
      <c r="J5" s="5">
        <f t="shared" si="1"/>
        <v>31173530</v>
      </c>
      <c r="K5" s="5">
        <v>31173530</v>
      </c>
      <c r="L5" s="5">
        <f t="shared" si="2"/>
        <v>0</v>
      </c>
      <c r="M5" s="217" t="s">
        <v>32</v>
      </c>
      <c r="N5" s="5">
        <v>10000000</v>
      </c>
      <c r="O5" s="208" t="s">
        <v>434</v>
      </c>
    </row>
    <row r="6" spans="1:15" ht="16.5" x14ac:dyDescent="0.3">
      <c r="A6" s="207">
        <f t="shared" si="3"/>
        <v>4</v>
      </c>
      <c r="B6" s="45">
        <v>45435</v>
      </c>
      <c r="C6" s="227" t="s">
        <v>477</v>
      </c>
      <c r="D6" s="159" t="s">
        <v>27</v>
      </c>
      <c r="E6" s="208"/>
      <c r="F6" s="4">
        <v>45000</v>
      </c>
      <c r="G6" s="208">
        <v>150</v>
      </c>
      <c r="H6" s="4">
        <f t="shared" si="0"/>
        <v>44850</v>
      </c>
      <c r="I6" s="5">
        <v>680</v>
      </c>
      <c r="J6" s="5">
        <f t="shared" si="1"/>
        <v>30498000</v>
      </c>
      <c r="K6" s="5">
        <v>30498000</v>
      </c>
      <c r="L6" s="5">
        <f t="shared" si="2"/>
        <v>0</v>
      </c>
      <c r="M6" s="217" t="s">
        <v>32</v>
      </c>
      <c r="N6" s="5">
        <v>60648000</v>
      </c>
      <c r="O6" s="67">
        <v>45446</v>
      </c>
    </row>
    <row r="7" spans="1:15" ht="16.5" x14ac:dyDescent="0.3">
      <c r="A7" s="207">
        <f t="shared" si="3"/>
        <v>5</v>
      </c>
      <c r="B7" s="45">
        <v>45442</v>
      </c>
      <c r="C7" s="227" t="s">
        <v>481</v>
      </c>
      <c r="D7" s="159" t="s">
        <v>27</v>
      </c>
      <c r="E7" s="208"/>
      <c r="F7" s="4">
        <v>45000</v>
      </c>
      <c r="G7" s="208">
        <v>0</v>
      </c>
      <c r="H7" s="4">
        <f t="shared" si="0"/>
        <v>45000</v>
      </c>
      <c r="I7" s="5">
        <v>670</v>
      </c>
      <c r="J7" s="5">
        <f t="shared" si="1"/>
        <v>30150000</v>
      </c>
      <c r="K7" s="5">
        <v>30150000</v>
      </c>
      <c r="L7" s="5">
        <f t="shared" si="2"/>
        <v>0</v>
      </c>
      <c r="M7" s="217" t="s">
        <v>32</v>
      </c>
      <c r="N7" s="5">
        <v>29700000</v>
      </c>
      <c r="O7" s="67">
        <v>45471</v>
      </c>
    </row>
    <row r="8" spans="1:15" ht="16.5" x14ac:dyDescent="0.3">
      <c r="A8" s="207">
        <f t="shared" si="3"/>
        <v>6</v>
      </c>
      <c r="B8" s="45">
        <v>45471</v>
      </c>
      <c r="C8" s="227" t="s">
        <v>499</v>
      </c>
      <c r="D8" s="159" t="s">
        <v>27</v>
      </c>
      <c r="E8" s="208"/>
      <c r="F8" s="4">
        <v>45000</v>
      </c>
      <c r="G8" s="208"/>
      <c r="H8" s="4">
        <f t="shared" si="0"/>
        <v>45000</v>
      </c>
      <c r="I8" s="5">
        <v>660</v>
      </c>
      <c r="J8" s="5">
        <f t="shared" si="1"/>
        <v>29700000</v>
      </c>
      <c r="K8" s="5">
        <v>29700000</v>
      </c>
      <c r="L8" s="5">
        <f t="shared" si="2"/>
        <v>0</v>
      </c>
      <c r="M8" s="217" t="s">
        <v>32</v>
      </c>
      <c r="N8" s="5">
        <v>20000000</v>
      </c>
      <c r="O8" s="67">
        <v>45477</v>
      </c>
    </row>
    <row r="9" spans="1:15" ht="16.5" x14ac:dyDescent="0.3">
      <c r="A9" s="299">
        <f t="shared" si="3"/>
        <v>7</v>
      </c>
      <c r="B9" s="45">
        <v>45471</v>
      </c>
      <c r="C9" s="227" t="s">
        <v>498</v>
      </c>
      <c r="D9" s="159" t="s">
        <v>27</v>
      </c>
      <c r="E9" s="300"/>
      <c r="F9" s="4">
        <v>45000</v>
      </c>
      <c r="G9" s="300">
        <v>260</v>
      </c>
      <c r="H9" s="4">
        <f t="shared" si="0"/>
        <v>44740</v>
      </c>
      <c r="I9" s="5">
        <v>660</v>
      </c>
      <c r="J9" s="5">
        <f t="shared" si="1"/>
        <v>29528400</v>
      </c>
      <c r="K9" s="5">
        <v>29528400</v>
      </c>
      <c r="L9" s="5">
        <f t="shared" si="2"/>
        <v>0</v>
      </c>
      <c r="M9" s="217" t="s">
        <v>32</v>
      </c>
      <c r="N9" s="5">
        <v>7500000</v>
      </c>
      <c r="O9" s="67">
        <v>45481</v>
      </c>
    </row>
    <row r="10" spans="1:15" ht="16.5" x14ac:dyDescent="0.3">
      <c r="A10" s="358">
        <f t="shared" si="3"/>
        <v>8</v>
      </c>
      <c r="B10" s="11">
        <v>45539</v>
      </c>
      <c r="C10" s="227" t="s">
        <v>711</v>
      </c>
      <c r="D10" s="159" t="s">
        <v>27</v>
      </c>
      <c r="E10" s="10"/>
      <c r="F10" s="4">
        <v>9000</v>
      </c>
      <c r="G10" s="358">
        <v>410</v>
      </c>
      <c r="H10" s="4">
        <f t="shared" si="0"/>
        <v>8590</v>
      </c>
      <c r="I10" s="5">
        <v>640</v>
      </c>
      <c r="J10" s="5">
        <f t="shared" si="1"/>
        <v>5497600</v>
      </c>
      <c r="K10" s="5">
        <v>5400000</v>
      </c>
      <c r="L10" s="5">
        <f t="shared" si="2"/>
        <v>97600</v>
      </c>
      <c r="M10" s="138" t="s">
        <v>125</v>
      </c>
      <c r="N10" s="5">
        <v>50000</v>
      </c>
      <c r="O10" s="307" t="s">
        <v>513</v>
      </c>
    </row>
    <row r="11" spans="1:15" ht="16.5" x14ac:dyDescent="0.3">
      <c r="A11" s="374">
        <f t="shared" si="3"/>
        <v>9</v>
      </c>
      <c r="B11" s="11">
        <v>45561</v>
      </c>
      <c r="C11" s="227" t="s">
        <v>780</v>
      </c>
      <c r="D11" s="159" t="s">
        <v>27</v>
      </c>
      <c r="E11" s="10"/>
      <c r="F11" s="4">
        <v>45000</v>
      </c>
      <c r="G11" s="374"/>
      <c r="H11" s="4">
        <f t="shared" si="0"/>
        <v>45000</v>
      </c>
      <c r="I11" s="5">
        <v>615</v>
      </c>
      <c r="J11" s="5">
        <f t="shared" si="1"/>
        <v>27675000</v>
      </c>
      <c r="K11" s="5"/>
      <c r="L11" s="5">
        <f t="shared" si="2"/>
        <v>27675000</v>
      </c>
      <c r="M11" s="138"/>
      <c r="N11" s="5">
        <v>50000</v>
      </c>
      <c r="O11" s="374" t="s">
        <v>713</v>
      </c>
    </row>
    <row r="12" spans="1:15" ht="16.5" x14ac:dyDescent="0.3">
      <c r="A12" s="384">
        <f t="shared" si="3"/>
        <v>10</v>
      </c>
      <c r="B12" s="11">
        <v>45563</v>
      </c>
      <c r="C12" s="227" t="s">
        <v>790</v>
      </c>
      <c r="D12" s="159" t="s">
        <v>27</v>
      </c>
      <c r="E12" s="10"/>
      <c r="F12" s="4">
        <v>45000</v>
      </c>
      <c r="G12" s="384"/>
      <c r="H12" s="4">
        <f t="shared" si="0"/>
        <v>45000</v>
      </c>
      <c r="I12" s="5">
        <v>610</v>
      </c>
      <c r="J12" s="5">
        <f t="shared" si="1"/>
        <v>27450000</v>
      </c>
      <c r="K12" s="5"/>
      <c r="L12" s="5">
        <f t="shared" si="2"/>
        <v>27450000</v>
      </c>
      <c r="M12" s="138"/>
      <c r="N12" s="5"/>
      <c r="O12" s="384"/>
    </row>
    <row r="13" spans="1:15" ht="16.5" x14ac:dyDescent="0.3">
      <c r="A13" s="384">
        <f t="shared" si="3"/>
        <v>11</v>
      </c>
      <c r="B13" s="11">
        <v>45563</v>
      </c>
      <c r="C13" s="227" t="s">
        <v>791</v>
      </c>
      <c r="D13" s="159" t="s">
        <v>27</v>
      </c>
      <c r="E13" s="10"/>
      <c r="F13" s="4">
        <v>45000</v>
      </c>
      <c r="G13" s="384"/>
      <c r="H13" s="4">
        <f t="shared" si="0"/>
        <v>45000</v>
      </c>
      <c r="I13" s="5">
        <v>610</v>
      </c>
      <c r="J13" s="5">
        <f t="shared" si="1"/>
        <v>27450000</v>
      </c>
      <c r="K13" s="5"/>
      <c r="L13" s="5">
        <f t="shared" si="2"/>
        <v>27450000</v>
      </c>
      <c r="M13" s="138"/>
      <c r="N13" s="5"/>
      <c r="O13" s="384"/>
    </row>
    <row r="14" spans="1:15" ht="16.5" x14ac:dyDescent="0.3">
      <c r="A14" s="384">
        <f t="shared" si="3"/>
        <v>12</v>
      </c>
      <c r="B14" s="11">
        <v>45563</v>
      </c>
      <c r="C14" s="227" t="s">
        <v>792</v>
      </c>
      <c r="D14" s="159" t="s">
        <v>27</v>
      </c>
      <c r="E14" s="10"/>
      <c r="F14" s="4">
        <v>45000</v>
      </c>
      <c r="G14" s="384"/>
      <c r="H14" s="4">
        <f t="shared" si="0"/>
        <v>45000</v>
      </c>
      <c r="I14" s="5">
        <v>610</v>
      </c>
      <c r="J14" s="5">
        <f t="shared" si="1"/>
        <v>27450000</v>
      </c>
      <c r="K14" s="5"/>
      <c r="L14" s="5">
        <f t="shared" si="2"/>
        <v>27450000</v>
      </c>
      <c r="M14" s="138"/>
      <c r="N14" s="5"/>
      <c r="O14" s="384"/>
    </row>
    <row r="15" spans="1:15" ht="16.5" x14ac:dyDescent="0.3">
      <c r="A15" s="384">
        <f t="shared" si="3"/>
        <v>13</v>
      </c>
      <c r="B15" s="11">
        <v>45563</v>
      </c>
      <c r="C15" s="227" t="s">
        <v>793</v>
      </c>
      <c r="D15" s="159" t="s">
        <v>27</v>
      </c>
      <c r="E15" s="10"/>
      <c r="F15" s="4">
        <v>45000</v>
      </c>
      <c r="G15" s="384"/>
      <c r="H15" s="4">
        <f t="shared" si="0"/>
        <v>45000</v>
      </c>
      <c r="I15" s="5">
        <v>610</v>
      </c>
      <c r="J15" s="5">
        <f t="shared" si="1"/>
        <v>27450000</v>
      </c>
      <c r="K15" s="5"/>
      <c r="L15" s="5">
        <f t="shared" si="2"/>
        <v>27450000</v>
      </c>
      <c r="M15" s="138"/>
      <c r="N15" s="5"/>
      <c r="O15" s="384"/>
    </row>
    <row r="16" spans="1:15" ht="16.5" x14ac:dyDescent="0.3">
      <c r="A16" s="384">
        <f t="shared" si="3"/>
        <v>14</v>
      </c>
      <c r="B16" s="11">
        <v>45563</v>
      </c>
      <c r="C16" s="227" t="s">
        <v>794</v>
      </c>
      <c r="D16" s="159" t="s">
        <v>27</v>
      </c>
      <c r="E16" s="10"/>
      <c r="F16" s="4">
        <v>45000</v>
      </c>
      <c r="G16" s="384"/>
      <c r="H16" s="4">
        <f t="shared" si="0"/>
        <v>45000</v>
      </c>
      <c r="I16" s="5">
        <v>610</v>
      </c>
      <c r="J16" s="5">
        <f t="shared" si="1"/>
        <v>27450000</v>
      </c>
      <c r="K16" s="5"/>
      <c r="L16" s="5">
        <f t="shared" si="2"/>
        <v>27450000</v>
      </c>
      <c r="M16" s="138"/>
      <c r="N16" s="5">
        <v>1000000</v>
      </c>
      <c r="O16" s="45">
        <v>45563</v>
      </c>
    </row>
    <row r="18" spans="13:15" x14ac:dyDescent="0.25">
      <c r="M18" s="492" t="s">
        <v>55</v>
      </c>
      <c r="N18" s="398">
        <f>SUM(J3:J16)+50000</f>
        <v>384452030</v>
      </c>
      <c r="O18" s="398"/>
    </row>
    <row r="19" spans="13:15" x14ac:dyDescent="0.25">
      <c r="M19" s="492"/>
      <c r="N19" s="398"/>
      <c r="O19" s="398"/>
    </row>
    <row r="21" spans="13:15" x14ac:dyDescent="0.25">
      <c r="M21" s="492" t="s">
        <v>66</v>
      </c>
      <c r="N21" s="398">
        <f>SUM(K3:K10)</f>
        <v>219379430</v>
      </c>
      <c r="O21" s="398" t="e">
        <f>#REF!+#REF!</f>
        <v>#REF!</v>
      </c>
    </row>
    <row r="22" spans="13:15" x14ac:dyDescent="0.25">
      <c r="M22" s="492"/>
      <c r="N22" s="398"/>
      <c r="O22" s="398"/>
    </row>
    <row r="24" spans="13:15" x14ac:dyDescent="0.25">
      <c r="M24" s="492" t="s">
        <v>71</v>
      </c>
      <c r="N24" s="398">
        <f>N18-N21</f>
        <v>165072600</v>
      </c>
      <c r="O24" s="398" t="e">
        <f>N18-O21</f>
        <v>#REF!</v>
      </c>
    </row>
    <row r="25" spans="13:15" x14ac:dyDescent="0.25">
      <c r="M25" s="492"/>
      <c r="N25" s="398"/>
      <c r="O25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24:M25"/>
    <mergeCell ref="N24:O25"/>
    <mergeCell ref="M1:M2"/>
    <mergeCell ref="N1:N2"/>
    <mergeCell ref="O1:O2"/>
    <mergeCell ref="M18:M19"/>
    <mergeCell ref="N18:O19"/>
    <mergeCell ref="M21:M22"/>
    <mergeCell ref="N21:O22"/>
  </mergeCells>
  <pageMargins left="0.7" right="0.7" top="0.75" bottom="0.75" header="0.3" footer="0.3"/>
  <pageSetup scale="50" orientation="landscape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E1" workbookViewId="0">
      <selection activeCell="K19" sqref="K19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29.28515625" bestFit="1" customWidth="1"/>
    <col min="5" max="5" width="15.28515625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.85546875" customWidth="1"/>
    <col min="14" max="14" width="13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29">
        <v>1</v>
      </c>
      <c r="B3" s="45">
        <v>45561</v>
      </c>
      <c r="C3" s="3" t="s">
        <v>185</v>
      </c>
      <c r="D3" s="159" t="s">
        <v>27</v>
      </c>
      <c r="E3" s="230"/>
      <c r="F3" s="4">
        <v>45000</v>
      </c>
      <c r="G3" s="230"/>
      <c r="H3" s="4">
        <f t="shared" ref="H3:H7" si="0">F3-G3</f>
        <v>45000</v>
      </c>
      <c r="I3" s="5">
        <v>605</v>
      </c>
      <c r="J3" s="5">
        <f>H3*I3</f>
        <v>27225000</v>
      </c>
      <c r="K3" s="5"/>
      <c r="L3" s="5">
        <f>J3-K3</f>
        <v>27225000</v>
      </c>
      <c r="M3" s="217"/>
      <c r="N3" s="5"/>
      <c r="O3" s="230"/>
    </row>
    <row r="4" spans="1:15" ht="16.5" x14ac:dyDescent="0.3">
      <c r="A4" s="229">
        <f t="shared" ref="A4:A7" si="1">A3+1</f>
        <v>2</v>
      </c>
      <c r="B4" s="45">
        <v>45561</v>
      </c>
      <c r="C4" s="3" t="s">
        <v>78</v>
      </c>
      <c r="D4" s="159" t="s">
        <v>27</v>
      </c>
      <c r="E4" s="230"/>
      <c r="F4" s="4">
        <v>45000</v>
      </c>
      <c r="G4" s="230"/>
      <c r="H4" s="4">
        <f t="shared" si="0"/>
        <v>45000</v>
      </c>
      <c r="I4" s="5">
        <v>605</v>
      </c>
      <c r="J4" s="5">
        <f>H4*I4</f>
        <v>27225000</v>
      </c>
      <c r="K4" s="5"/>
      <c r="L4" s="5">
        <f>J4-K4</f>
        <v>27225000</v>
      </c>
      <c r="M4" s="217"/>
      <c r="N4" s="5"/>
      <c r="O4" s="230"/>
    </row>
    <row r="5" spans="1:15" ht="16.5" x14ac:dyDescent="0.3">
      <c r="A5" s="229">
        <f t="shared" si="1"/>
        <v>3</v>
      </c>
      <c r="B5" s="45">
        <v>45562</v>
      </c>
      <c r="C5" s="3" t="s">
        <v>475</v>
      </c>
      <c r="D5" s="159" t="s">
        <v>27</v>
      </c>
      <c r="E5" s="230"/>
      <c r="F5" s="4">
        <v>45000</v>
      </c>
      <c r="G5" s="230"/>
      <c r="H5" s="4">
        <f t="shared" si="0"/>
        <v>45000</v>
      </c>
      <c r="I5" s="5">
        <v>605</v>
      </c>
      <c r="J5" s="5">
        <f t="shared" ref="J5:J7" si="2">H5*I5</f>
        <v>27225000</v>
      </c>
      <c r="K5" s="5"/>
      <c r="L5" s="5">
        <f t="shared" ref="L5:L7" si="3">J5-K5</f>
        <v>27225000</v>
      </c>
      <c r="M5" s="217"/>
      <c r="N5" s="5"/>
      <c r="O5" s="67"/>
    </row>
    <row r="6" spans="1:15" ht="16.5" x14ac:dyDescent="0.3">
      <c r="A6" s="229">
        <f t="shared" si="1"/>
        <v>4</v>
      </c>
      <c r="B6" s="45">
        <v>45562</v>
      </c>
      <c r="C6" s="3" t="s">
        <v>779</v>
      </c>
      <c r="D6" s="159" t="s">
        <v>27</v>
      </c>
      <c r="E6" s="230"/>
      <c r="F6" s="4">
        <v>45000</v>
      </c>
      <c r="G6" s="230"/>
      <c r="H6" s="4">
        <f t="shared" si="0"/>
        <v>45000</v>
      </c>
      <c r="I6" s="5">
        <v>605</v>
      </c>
      <c r="J6" s="5">
        <f t="shared" si="2"/>
        <v>27225000</v>
      </c>
      <c r="K6" s="5"/>
      <c r="L6" s="5">
        <f t="shared" si="3"/>
        <v>27225000</v>
      </c>
      <c r="M6" s="217"/>
      <c r="N6" s="5"/>
      <c r="O6" s="67"/>
    </row>
    <row r="7" spans="1:15" ht="16.5" x14ac:dyDescent="0.3">
      <c r="A7" s="229">
        <f t="shared" si="1"/>
        <v>5</v>
      </c>
      <c r="B7" s="45">
        <v>45563</v>
      </c>
      <c r="C7" s="3" t="s">
        <v>789</v>
      </c>
      <c r="D7" s="159" t="s">
        <v>27</v>
      </c>
      <c r="E7" s="230"/>
      <c r="F7" s="4">
        <v>45000</v>
      </c>
      <c r="G7" s="230"/>
      <c r="H7" s="4">
        <f t="shared" si="0"/>
        <v>45000</v>
      </c>
      <c r="I7" s="5">
        <v>605</v>
      </c>
      <c r="J7" s="5">
        <f t="shared" si="2"/>
        <v>27225000</v>
      </c>
      <c r="K7" s="5"/>
      <c r="L7" s="5">
        <f t="shared" si="3"/>
        <v>27225000</v>
      </c>
      <c r="M7" s="217"/>
      <c r="N7" s="5"/>
      <c r="O7" s="67"/>
    </row>
    <row r="8" spans="1:15" ht="16.5" x14ac:dyDescent="0.3">
      <c r="A8" s="350"/>
      <c r="B8" s="11"/>
      <c r="C8" s="3"/>
      <c r="D8" s="159"/>
      <c r="E8" s="10"/>
      <c r="F8" s="4"/>
      <c r="G8" s="350"/>
      <c r="H8" s="4"/>
      <c r="I8" s="5"/>
      <c r="J8" s="5"/>
      <c r="K8" s="5"/>
      <c r="L8" s="5"/>
      <c r="M8" s="138"/>
      <c r="N8" s="5"/>
      <c r="O8" s="11"/>
    </row>
    <row r="10" spans="1:15" x14ac:dyDescent="0.25">
      <c r="M10" s="492" t="s">
        <v>55</v>
      </c>
      <c r="N10" s="398">
        <f>SUM(J3:J8)</f>
        <v>136125000</v>
      </c>
      <c r="O10" s="398"/>
    </row>
    <row r="11" spans="1:15" x14ac:dyDescent="0.25">
      <c r="M11" s="492"/>
      <c r="N11" s="398"/>
      <c r="O11" s="398"/>
    </row>
    <row r="13" spans="1:15" x14ac:dyDescent="0.25">
      <c r="M13" s="492" t="s">
        <v>66</v>
      </c>
      <c r="N13" s="398">
        <f>SUM(K3:K7)</f>
        <v>0</v>
      </c>
      <c r="O13" s="398" t="e">
        <f>#REF!+#REF!</f>
        <v>#REF!</v>
      </c>
    </row>
    <row r="14" spans="1:15" x14ac:dyDescent="0.25">
      <c r="M14" s="492"/>
      <c r="N14" s="398"/>
      <c r="O14" s="398"/>
    </row>
    <row r="16" spans="1:15" x14ac:dyDescent="0.25">
      <c r="M16" s="492" t="s">
        <v>71</v>
      </c>
      <c r="N16" s="398">
        <f>N10-N13</f>
        <v>136125000</v>
      </c>
      <c r="O16" s="398" t="e">
        <f>N10-O13</f>
        <v>#REF!</v>
      </c>
    </row>
    <row r="17" spans="13:15" x14ac:dyDescent="0.25">
      <c r="M17" s="492"/>
      <c r="N17" s="398"/>
      <c r="O17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6:M17"/>
    <mergeCell ref="N16:O17"/>
    <mergeCell ref="M1:M2"/>
    <mergeCell ref="N1:N2"/>
    <mergeCell ref="O1:O2"/>
    <mergeCell ref="M10:M11"/>
    <mergeCell ref="N10:O11"/>
    <mergeCell ref="M13:M14"/>
    <mergeCell ref="N13:O14"/>
  </mergeCells>
  <pageMargins left="0.7" right="0.7" top="0.75" bottom="0.75" header="0.3" footer="0.3"/>
  <pageSetup scale="50"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F8" workbookViewId="0">
      <selection activeCell="H14" sqref="H14"/>
    </sheetView>
  </sheetViews>
  <sheetFormatPr baseColWidth="10" defaultRowHeight="15" x14ac:dyDescent="0.25"/>
  <cols>
    <col min="3" max="3" width="28.42578125" bestFit="1" customWidth="1"/>
    <col min="4" max="4" width="9.28515625" bestFit="1" customWidth="1"/>
    <col min="5" max="5" width="15.28515625" bestFit="1" customWidth="1"/>
    <col min="7" max="7" width="13" bestFit="1" customWidth="1"/>
    <col min="8" max="8" width="20.5703125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83">
        <v>1</v>
      </c>
      <c r="B3" s="45">
        <v>45435</v>
      </c>
      <c r="C3" s="287" t="s">
        <v>473</v>
      </c>
      <c r="D3" s="159" t="s">
        <v>27</v>
      </c>
      <c r="E3" s="284"/>
      <c r="F3" s="4">
        <v>45000</v>
      </c>
      <c r="G3" s="284">
        <v>0</v>
      </c>
      <c r="H3" s="4">
        <f>F3-G3</f>
        <v>45000</v>
      </c>
      <c r="I3" s="5">
        <v>680</v>
      </c>
      <c r="J3" s="5">
        <f>H3*I3</f>
        <v>30600000</v>
      </c>
      <c r="K3" s="5">
        <v>30600000</v>
      </c>
      <c r="L3" s="5">
        <f>J3-K3</f>
        <v>0</v>
      </c>
      <c r="M3" s="217" t="s">
        <v>32</v>
      </c>
      <c r="N3" s="5">
        <v>15000000</v>
      </c>
      <c r="O3" s="67">
        <v>45441</v>
      </c>
    </row>
    <row r="4" spans="1:15" ht="16.5" x14ac:dyDescent="0.3">
      <c r="A4" s="283">
        <f>A3+1</f>
        <v>2</v>
      </c>
      <c r="B4" s="283"/>
      <c r="C4" s="287"/>
      <c r="D4" s="159"/>
      <c r="E4" s="284"/>
      <c r="F4" s="4"/>
      <c r="G4" s="284"/>
      <c r="H4" s="4"/>
      <c r="I4" s="5"/>
      <c r="J4" s="5"/>
      <c r="K4" s="5"/>
      <c r="L4" s="5"/>
      <c r="M4" s="217"/>
      <c r="N4" s="5">
        <v>15600000</v>
      </c>
      <c r="O4" s="67">
        <v>45475</v>
      </c>
    </row>
    <row r="5" spans="1:15" ht="16.5" x14ac:dyDescent="0.3">
      <c r="A5" s="283">
        <f t="shared" ref="A5:A18" si="0">A4+1</f>
        <v>3</v>
      </c>
      <c r="B5" s="283"/>
      <c r="C5" s="287"/>
      <c r="D5" s="6"/>
      <c r="E5" s="284"/>
      <c r="F5" s="4"/>
      <c r="G5" s="284"/>
      <c r="H5" s="4"/>
      <c r="I5" s="5"/>
      <c r="J5" s="5"/>
      <c r="K5" s="5"/>
      <c r="L5" s="5"/>
      <c r="M5" s="217"/>
      <c r="N5" s="5"/>
      <c r="O5" s="284"/>
    </row>
    <row r="6" spans="1:15" ht="16.5" x14ac:dyDescent="0.3">
      <c r="A6" s="283">
        <f t="shared" si="0"/>
        <v>4</v>
      </c>
      <c r="B6" s="283"/>
      <c r="C6" s="287"/>
      <c r="D6" s="159"/>
      <c r="E6" s="284"/>
      <c r="F6" s="4"/>
      <c r="G6" s="284"/>
      <c r="H6" s="4"/>
      <c r="I6" s="5"/>
      <c r="J6" s="5"/>
      <c r="K6" s="5"/>
      <c r="L6" s="5"/>
      <c r="M6" s="217"/>
      <c r="N6" s="5"/>
      <c r="O6" s="67"/>
    </row>
    <row r="7" spans="1:15" ht="16.5" x14ac:dyDescent="0.3">
      <c r="A7" s="283">
        <f t="shared" si="0"/>
        <v>5</v>
      </c>
      <c r="B7" s="283"/>
      <c r="C7" s="287"/>
      <c r="D7" s="159"/>
      <c r="E7" s="284"/>
      <c r="F7" s="4"/>
      <c r="G7" s="284"/>
      <c r="H7" s="4"/>
      <c r="I7" s="5"/>
      <c r="J7" s="5"/>
      <c r="K7" s="5"/>
      <c r="L7" s="5"/>
      <c r="M7" s="217"/>
      <c r="N7" s="5"/>
      <c r="O7" s="67"/>
    </row>
    <row r="8" spans="1:15" ht="16.5" x14ac:dyDescent="0.3">
      <c r="A8" s="283">
        <f t="shared" si="0"/>
        <v>6</v>
      </c>
      <c r="B8" s="283"/>
      <c r="C8" s="287"/>
      <c r="D8" s="159"/>
      <c r="E8" s="284"/>
      <c r="F8" s="4"/>
      <c r="G8" s="284"/>
      <c r="H8" s="4"/>
      <c r="I8" s="5"/>
      <c r="J8" s="5"/>
      <c r="K8" s="5"/>
      <c r="L8" s="5"/>
      <c r="M8" s="217"/>
      <c r="N8" s="5"/>
      <c r="O8" s="67"/>
    </row>
    <row r="9" spans="1:15" ht="16.5" x14ac:dyDescent="0.3">
      <c r="A9" s="283">
        <f t="shared" si="0"/>
        <v>7</v>
      </c>
      <c r="B9" s="283"/>
      <c r="C9" s="287"/>
      <c r="D9" s="159"/>
      <c r="E9" s="284"/>
      <c r="F9" s="4"/>
      <c r="G9" s="284"/>
      <c r="H9" s="4"/>
      <c r="I9" s="5"/>
      <c r="J9" s="5"/>
      <c r="K9" s="5"/>
      <c r="L9" s="5"/>
      <c r="M9" s="217"/>
      <c r="N9" s="5"/>
      <c r="O9" s="67"/>
    </row>
    <row r="10" spans="1:15" ht="16.5" x14ac:dyDescent="0.3">
      <c r="A10" s="283">
        <f t="shared" si="0"/>
        <v>8</v>
      </c>
      <c r="B10" s="283"/>
      <c r="C10" s="287"/>
      <c r="D10" s="159"/>
      <c r="E10" s="284"/>
      <c r="F10" s="4"/>
      <c r="G10" s="284"/>
      <c r="H10" s="4"/>
      <c r="I10" s="5"/>
      <c r="J10" s="5"/>
      <c r="K10" s="5"/>
      <c r="L10" s="5"/>
      <c r="M10" s="217"/>
      <c r="N10" s="5"/>
      <c r="O10" s="67"/>
    </row>
    <row r="11" spans="1:15" ht="16.5" x14ac:dyDescent="0.3">
      <c r="A11" s="283">
        <f t="shared" si="0"/>
        <v>9</v>
      </c>
      <c r="B11" s="45"/>
      <c r="C11" s="287"/>
      <c r="D11" s="159"/>
      <c r="E11" s="284"/>
      <c r="F11" s="4"/>
      <c r="G11" s="284"/>
      <c r="H11" s="4"/>
      <c r="I11" s="5"/>
      <c r="J11" s="5"/>
      <c r="K11" s="5"/>
      <c r="L11" s="5"/>
      <c r="M11" s="217"/>
      <c r="N11" s="5"/>
      <c r="O11" s="67"/>
    </row>
    <row r="12" spans="1:15" ht="16.5" x14ac:dyDescent="0.3">
      <c r="A12" s="283">
        <f t="shared" si="0"/>
        <v>10</v>
      </c>
      <c r="B12" s="11"/>
      <c r="C12" s="287"/>
      <c r="D12" s="159"/>
      <c r="E12" s="10"/>
      <c r="F12" s="4"/>
      <c r="G12" s="10"/>
      <c r="H12" s="4"/>
      <c r="I12" s="5"/>
      <c r="J12" s="5"/>
      <c r="K12" s="5"/>
      <c r="L12" s="5"/>
      <c r="M12" s="217"/>
      <c r="N12" s="5"/>
      <c r="O12" s="11"/>
    </row>
    <row r="13" spans="1:15" ht="16.5" x14ac:dyDescent="0.3">
      <c r="A13" s="283">
        <f t="shared" si="0"/>
        <v>11</v>
      </c>
      <c r="B13" s="11"/>
      <c r="C13" s="287"/>
      <c r="D13" s="159"/>
      <c r="E13" s="10"/>
      <c r="F13" s="4"/>
      <c r="G13" s="10"/>
      <c r="H13" s="4"/>
      <c r="I13" s="5"/>
      <c r="J13" s="5"/>
      <c r="K13" s="5"/>
      <c r="L13" s="5"/>
      <c r="M13" s="217"/>
      <c r="N13" s="5"/>
      <c r="O13" s="11"/>
    </row>
    <row r="14" spans="1:15" ht="16.5" x14ac:dyDescent="0.3">
      <c r="A14" s="283">
        <f t="shared" si="0"/>
        <v>12</v>
      </c>
      <c r="B14" s="11"/>
      <c r="C14" s="287"/>
      <c r="D14" s="159"/>
      <c r="E14" s="10"/>
      <c r="F14" s="4"/>
      <c r="G14" s="10"/>
      <c r="H14" s="4"/>
      <c r="I14" s="5"/>
      <c r="J14" s="5"/>
      <c r="K14" s="5"/>
      <c r="L14" s="5"/>
      <c r="M14" s="217"/>
      <c r="N14" s="5"/>
      <c r="O14" s="11"/>
    </row>
    <row r="15" spans="1:15" ht="16.5" x14ac:dyDescent="0.3">
      <c r="A15" s="283">
        <f t="shared" si="0"/>
        <v>13</v>
      </c>
      <c r="B15" s="11"/>
      <c r="C15" s="287"/>
      <c r="D15" s="159"/>
      <c r="E15" s="10"/>
      <c r="F15" s="4"/>
      <c r="G15" s="10"/>
      <c r="H15" s="4"/>
      <c r="I15" s="5"/>
      <c r="J15" s="5"/>
      <c r="K15" s="5"/>
      <c r="L15" s="5"/>
      <c r="M15" s="217"/>
      <c r="N15" s="5"/>
      <c r="O15" s="11"/>
    </row>
    <row r="16" spans="1:15" ht="16.5" x14ac:dyDescent="0.3">
      <c r="A16" s="283">
        <f t="shared" si="0"/>
        <v>14</v>
      </c>
      <c r="B16" s="11"/>
      <c r="C16" s="287"/>
      <c r="D16" s="159"/>
      <c r="E16" s="10"/>
      <c r="F16" s="4"/>
      <c r="G16" s="283"/>
      <c r="H16" s="4"/>
      <c r="I16" s="5"/>
      <c r="J16" s="5"/>
      <c r="K16" s="5"/>
      <c r="L16" s="5"/>
      <c r="M16" s="138"/>
      <c r="N16" s="5"/>
      <c r="O16" s="11"/>
    </row>
    <row r="17" spans="1:15" ht="16.5" x14ac:dyDescent="0.3">
      <c r="A17" s="283">
        <f t="shared" si="0"/>
        <v>15</v>
      </c>
      <c r="B17" s="11"/>
      <c r="C17" s="287"/>
      <c r="D17" s="159"/>
      <c r="E17" s="10"/>
      <c r="F17" s="4"/>
      <c r="G17" s="283"/>
      <c r="H17" s="4"/>
      <c r="I17" s="5"/>
      <c r="J17" s="5"/>
      <c r="K17" s="10"/>
      <c r="L17" s="5"/>
      <c r="M17" s="10"/>
      <c r="N17" s="5"/>
      <c r="O17" s="11"/>
    </row>
    <row r="18" spans="1:15" ht="16.5" x14ac:dyDescent="0.3">
      <c r="A18" s="283">
        <f t="shared" si="0"/>
        <v>16</v>
      </c>
      <c r="B18" s="11"/>
      <c r="C18" s="287"/>
      <c r="D18" s="159"/>
      <c r="E18" s="10"/>
      <c r="F18" s="4"/>
      <c r="G18" s="283"/>
      <c r="H18" s="4"/>
      <c r="I18" s="5"/>
      <c r="J18" s="5"/>
      <c r="K18" s="10"/>
      <c r="L18" s="5"/>
      <c r="M18" s="10"/>
      <c r="N18" s="5"/>
      <c r="O18" s="11"/>
    </row>
    <row r="20" spans="1:15" x14ac:dyDescent="0.25">
      <c r="M20" s="492" t="s">
        <v>55</v>
      </c>
      <c r="N20" s="398">
        <f>SUM(J3:J18)</f>
        <v>30600000</v>
      </c>
      <c r="O20" s="398"/>
    </row>
    <row r="21" spans="1:15" x14ac:dyDescent="0.25">
      <c r="M21" s="492"/>
      <c r="N21" s="398"/>
      <c r="O21" s="398"/>
    </row>
    <row r="23" spans="1:15" x14ac:dyDescent="0.25">
      <c r="M23" s="492" t="s">
        <v>66</v>
      </c>
      <c r="N23" s="398">
        <f>SUM(K3:K18)</f>
        <v>30600000</v>
      </c>
      <c r="O23" s="398" t="e">
        <f>#REF!+#REF!</f>
        <v>#REF!</v>
      </c>
    </row>
    <row r="24" spans="1:15" x14ac:dyDescent="0.25">
      <c r="M24" s="492"/>
      <c r="N24" s="398"/>
      <c r="O24" s="398"/>
    </row>
    <row r="26" spans="1:15" x14ac:dyDescent="0.25">
      <c r="M26" s="492" t="s">
        <v>71</v>
      </c>
      <c r="N26" s="398">
        <f>N20-N23</f>
        <v>0</v>
      </c>
      <c r="O26" s="398" t="e">
        <f>N20-O23</f>
        <v>#REF!</v>
      </c>
    </row>
    <row r="27" spans="1:15" x14ac:dyDescent="0.25">
      <c r="M27" s="492"/>
      <c r="N27" s="398"/>
      <c r="O27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26:M27"/>
    <mergeCell ref="N26:O27"/>
    <mergeCell ref="M1:M2"/>
    <mergeCell ref="N1:N2"/>
    <mergeCell ref="O1:O2"/>
    <mergeCell ref="M20:M21"/>
    <mergeCell ref="N20:O21"/>
    <mergeCell ref="M23:M24"/>
    <mergeCell ref="N23:O24"/>
  </mergeCells>
  <pageMargins left="0.7" right="0.7" top="0.75" bottom="0.75" header="0.3" footer="0.3"/>
  <pageSetup scale="50" orientation="landscape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E1" workbookViewId="0">
      <selection activeCell="O4" sqref="O4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14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23.85546875" bestFit="1" customWidth="1"/>
    <col min="11" max="11" width="17.7109375" bestFit="1" customWidth="1"/>
    <col min="12" max="12" width="16.85546875" bestFit="1" customWidth="1"/>
    <col min="13" max="13" width="19" bestFit="1" customWidth="1"/>
    <col min="14" max="14" width="13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80">
        <f t="shared" ref="A3:A8" si="0">A2+1</f>
        <v>1</v>
      </c>
      <c r="B3" s="45">
        <v>45518</v>
      </c>
      <c r="C3" s="227" t="s">
        <v>642</v>
      </c>
      <c r="D3" s="6" t="s">
        <v>25</v>
      </c>
      <c r="E3" s="281"/>
      <c r="F3" s="4">
        <v>45000</v>
      </c>
      <c r="G3" s="281">
        <v>100</v>
      </c>
      <c r="H3" s="4">
        <f>F3-G3</f>
        <v>44900</v>
      </c>
      <c r="I3" s="5">
        <v>680</v>
      </c>
      <c r="J3" s="5">
        <f>H3*I3</f>
        <v>30532000</v>
      </c>
      <c r="K3" s="5">
        <v>30532000</v>
      </c>
      <c r="L3" s="5">
        <f>J3-K3</f>
        <v>0</v>
      </c>
      <c r="M3" s="217"/>
      <c r="N3" s="282">
        <v>30532000</v>
      </c>
      <c r="O3" s="282">
        <v>45526</v>
      </c>
    </row>
    <row r="4" spans="1:15" ht="16.5" x14ac:dyDescent="0.3">
      <c r="A4" s="280">
        <f t="shared" si="0"/>
        <v>2</v>
      </c>
      <c r="B4" s="45"/>
      <c r="C4" s="227"/>
      <c r="D4" s="159"/>
      <c r="E4" s="281"/>
      <c r="F4" s="4"/>
      <c r="G4" s="281"/>
      <c r="H4" s="4"/>
      <c r="I4" s="5"/>
      <c r="J4" s="5"/>
      <c r="K4" s="5"/>
      <c r="L4" s="5"/>
      <c r="M4" s="217"/>
      <c r="N4" s="274"/>
      <c r="O4" s="67"/>
    </row>
    <row r="5" spans="1:15" ht="16.5" x14ac:dyDescent="0.3">
      <c r="A5" s="244">
        <f t="shared" si="0"/>
        <v>3</v>
      </c>
      <c r="B5" s="45"/>
      <c r="C5" s="227"/>
      <c r="D5" s="159"/>
      <c r="E5" s="245"/>
      <c r="F5" s="4"/>
      <c r="G5" s="245"/>
      <c r="H5" s="4"/>
      <c r="I5" s="5"/>
      <c r="J5" s="5"/>
      <c r="K5" s="5"/>
      <c r="L5" s="5"/>
      <c r="M5" s="13"/>
      <c r="N5" s="274"/>
      <c r="O5" s="245"/>
    </row>
    <row r="6" spans="1:15" ht="16.5" x14ac:dyDescent="0.3">
      <c r="A6" s="244">
        <f t="shared" si="0"/>
        <v>4</v>
      </c>
      <c r="B6" s="244"/>
      <c r="C6" s="3"/>
      <c r="D6" s="6"/>
      <c r="E6" s="245"/>
      <c r="F6" s="4"/>
      <c r="G6" s="245"/>
      <c r="H6" s="4"/>
      <c r="I6" s="5"/>
      <c r="J6" s="5"/>
      <c r="K6" s="5"/>
      <c r="L6" s="5"/>
      <c r="M6" s="13"/>
      <c r="N6" s="274"/>
      <c r="O6" s="67"/>
    </row>
    <row r="7" spans="1:15" ht="16.5" x14ac:dyDescent="0.3">
      <c r="A7" s="244">
        <f t="shared" si="0"/>
        <v>5</v>
      </c>
      <c r="B7" s="244"/>
      <c r="C7" s="3"/>
      <c r="D7" s="6"/>
      <c r="E7" s="245"/>
      <c r="F7" s="4"/>
      <c r="G7" s="245"/>
      <c r="H7" s="4"/>
      <c r="I7" s="5"/>
      <c r="J7" s="5"/>
      <c r="K7" s="5"/>
      <c r="L7" s="5"/>
      <c r="M7" s="13"/>
      <c r="N7" s="5"/>
      <c r="O7" s="245"/>
    </row>
    <row r="8" spans="1:15" ht="16.5" x14ac:dyDescent="0.3">
      <c r="A8" s="244">
        <f t="shared" si="0"/>
        <v>6</v>
      </c>
      <c r="B8" s="244"/>
      <c r="C8" s="3"/>
      <c r="D8" s="159"/>
      <c r="E8" s="245"/>
      <c r="F8" s="4"/>
      <c r="G8" s="245"/>
      <c r="H8" s="4"/>
      <c r="I8" s="5"/>
      <c r="J8" s="5"/>
      <c r="K8" s="5"/>
      <c r="L8" s="5"/>
      <c r="M8" s="13"/>
      <c r="N8" s="5"/>
      <c r="O8" s="245"/>
    </row>
    <row r="11" spans="1:15" x14ac:dyDescent="0.25">
      <c r="M11" s="492" t="s">
        <v>55</v>
      </c>
      <c r="N11" s="398">
        <f>SUM(J3:J8)</f>
        <v>30532000</v>
      </c>
      <c r="O11" s="398"/>
    </row>
    <row r="12" spans="1:15" x14ac:dyDescent="0.25">
      <c r="F12" s="339"/>
      <c r="G12" s="340"/>
      <c r="H12" s="341"/>
      <c r="M12" s="492"/>
      <c r="N12" s="398"/>
      <c r="O12" s="398"/>
    </row>
    <row r="13" spans="1:15" x14ac:dyDescent="0.25">
      <c r="F13" s="339"/>
      <c r="G13" s="341"/>
      <c r="H13" s="341"/>
    </row>
    <row r="14" spans="1:15" ht="15" customHeight="1" x14ac:dyDescent="0.25">
      <c r="F14" s="339"/>
      <c r="G14" s="340"/>
      <c r="H14" s="341"/>
      <c r="M14" s="492" t="s">
        <v>66</v>
      </c>
      <c r="N14" s="398">
        <f>SUM(K3:K8)</f>
        <v>30532000</v>
      </c>
      <c r="O14" s="398" t="e">
        <f>#REF!+#REF!</f>
        <v>#REF!</v>
      </c>
    </row>
    <row r="15" spans="1:15" ht="15" customHeight="1" x14ac:dyDescent="0.25">
      <c r="F15" s="339"/>
      <c r="G15" s="339"/>
      <c r="H15" s="339"/>
      <c r="M15" s="492"/>
      <c r="N15" s="398"/>
      <c r="O15" s="398"/>
    </row>
    <row r="16" spans="1:15" x14ac:dyDescent="0.25">
      <c r="F16" s="339"/>
      <c r="G16" s="341"/>
      <c r="H16" s="341"/>
    </row>
    <row r="17" spans="6:15" x14ac:dyDescent="0.25">
      <c r="F17" s="339"/>
      <c r="G17" s="339"/>
      <c r="H17" s="339"/>
      <c r="M17" s="492" t="s">
        <v>71</v>
      </c>
      <c r="N17" s="398">
        <f>N11-N14</f>
        <v>0</v>
      </c>
      <c r="O17" s="398" t="e">
        <f>N11-O14</f>
        <v>#REF!</v>
      </c>
    </row>
    <row r="18" spans="6:15" x14ac:dyDescent="0.25">
      <c r="M18" s="492"/>
      <c r="N18" s="398"/>
      <c r="O18" s="398"/>
    </row>
  </sheetData>
  <mergeCells count="21">
    <mergeCell ref="L1:L2"/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M17:M18"/>
    <mergeCell ref="N17:O18"/>
    <mergeCell ref="M1:M2"/>
    <mergeCell ref="N1:N2"/>
    <mergeCell ref="O1:O2"/>
    <mergeCell ref="M11:M12"/>
    <mergeCell ref="N11:O12"/>
    <mergeCell ref="M14:M15"/>
    <mergeCell ref="N14:O15"/>
  </mergeCells>
  <pageMargins left="0.7" right="0.7" top="0.75" bottom="0.75" header="0.3" footer="0.3"/>
  <pageSetup scale="50" orientation="landscape" horizontalDpi="1200" verticalDpi="120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J1" workbookViewId="0">
      <selection activeCell="O10" sqref="O10"/>
    </sheetView>
  </sheetViews>
  <sheetFormatPr baseColWidth="10" defaultRowHeight="15" x14ac:dyDescent="0.25"/>
  <cols>
    <col min="2" max="2" width="23.28515625" bestFit="1" customWidth="1"/>
    <col min="3" max="3" width="29.140625" bestFit="1" customWidth="1"/>
    <col min="5" max="5" width="15.28515625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4.85546875" bestFit="1" customWidth="1"/>
  </cols>
  <sheetData>
    <row r="1" spans="1:15" x14ac:dyDescent="0.25">
      <c r="A1" s="493" t="s">
        <v>329</v>
      </c>
      <c r="B1" s="493" t="s">
        <v>9</v>
      </c>
      <c r="C1" s="493" t="s">
        <v>0</v>
      </c>
      <c r="D1" s="493" t="s">
        <v>1</v>
      </c>
      <c r="E1" s="493" t="s">
        <v>24</v>
      </c>
      <c r="F1" s="493" t="s">
        <v>2</v>
      </c>
      <c r="G1" s="493" t="s">
        <v>3</v>
      </c>
      <c r="H1" s="493" t="s">
        <v>4</v>
      </c>
      <c r="I1" s="493" t="s">
        <v>5</v>
      </c>
      <c r="J1" s="493" t="s">
        <v>6</v>
      </c>
      <c r="K1" s="493" t="s">
        <v>29</v>
      </c>
      <c r="L1" s="493" t="s">
        <v>172</v>
      </c>
      <c r="M1" s="493" t="s">
        <v>33</v>
      </c>
      <c r="N1" s="493" t="s">
        <v>7</v>
      </c>
      <c r="O1" s="493" t="s">
        <v>9</v>
      </c>
    </row>
    <row r="2" spans="1:15" x14ac:dyDescent="0.25">
      <c r="A2" s="493"/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</row>
    <row r="3" spans="1:15" ht="16.5" x14ac:dyDescent="0.3">
      <c r="A3" s="315">
        <v>1</v>
      </c>
      <c r="B3" s="45">
        <v>45467</v>
      </c>
      <c r="C3" s="227" t="s">
        <v>456</v>
      </c>
      <c r="D3" s="159" t="s">
        <v>27</v>
      </c>
      <c r="E3" s="316"/>
      <c r="F3" s="4">
        <v>45000</v>
      </c>
      <c r="G3" s="316"/>
      <c r="H3" s="4">
        <f>F3-G3</f>
        <v>45000</v>
      </c>
      <c r="I3" s="5">
        <v>660</v>
      </c>
      <c r="J3" s="5">
        <f>H3*I3</f>
        <v>29700000</v>
      </c>
      <c r="K3" s="5">
        <v>29700000</v>
      </c>
      <c r="L3" s="5">
        <f>J3-K3</f>
        <v>0</v>
      </c>
      <c r="M3" s="217" t="s">
        <v>32</v>
      </c>
      <c r="N3" s="5">
        <v>20000000</v>
      </c>
      <c r="O3" s="67">
        <v>45467</v>
      </c>
    </row>
    <row r="4" spans="1:15" ht="16.5" x14ac:dyDescent="0.3">
      <c r="A4" s="315">
        <f>A3+1</f>
        <v>2</v>
      </c>
      <c r="B4" s="45">
        <v>45467</v>
      </c>
      <c r="C4" s="227" t="s">
        <v>496</v>
      </c>
      <c r="D4" s="159" t="s">
        <v>27</v>
      </c>
      <c r="E4" s="316"/>
      <c r="F4" s="4">
        <v>45000</v>
      </c>
      <c r="G4" s="316"/>
      <c r="H4" s="4">
        <f>F4-G4</f>
        <v>45000</v>
      </c>
      <c r="I4" s="5">
        <v>660</v>
      </c>
      <c r="J4" s="5">
        <f>H4*I4</f>
        <v>29700000</v>
      </c>
      <c r="K4" s="5">
        <v>29700000</v>
      </c>
      <c r="L4" s="5">
        <f>J4-K4</f>
        <v>0</v>
      </c>
      <c r="M4" s="217" t="s">
        <v>32</v>
      </c>
      <c r="N4" s="5">
        <v>10350000</v>
      </c>
      <c r="O4" s="67">
        <v>45470</v>
      </c>
    </row>
    <row r="5" spans="1:15" ht="16.5" x14ac:dyDescent="0.3">
      <c r="A5" s="315">
        <f>A4+1</f>
        <v>3</v>
      </c>
      <c r="B5" s="45">
        <v>45484</v>
      </c>
      <c r="C5" s="227" t="s">
        <v>456</v>
      </c>
      <c r="D5" s="159" t="s">
        <v>27</v>
      </c>
      <c r="E5" s="316"/>
      <c r="F5" s="4">
        <v>45000</v>
      </c>
      <c r="G5" s="316"/>
      <c r="H5" s="4">
        <f>F5-G5</f>
        <v>45000</v>
      </c>
      <c r="I5" s="5">
        <v>695</v>
      </c>
      <c r="J5" s="5">
        <f>H5*I5</f>
        <v>31275000</v>
      </c>
      <c r="K5" s="5">
        <v>31275000</v>
      </c>
      <c r="L5" s="5">
        <f>J5-K5</f>
        <v>0</v>
      </c>
      <c r="M5" s="13"/>
      <c r="N5" s="5">
        <v>25000000</v>
      </c>
      <c r="O5" s="67">
        <v>45471</v>
      </c>
    </row>
    <row r="6" spans="1:15" ht="16.5" x14ac:dyDescent="0.3">
      <c r="A6" s="315">
        <f>A5+1</f>
        <v>4</v>
      </c>
      <c r="B6" s="315"/>
      <c r="C6" s="3"/>
      <c r="D6" s="6"/>
      <c r="E6" s="316"/>
      <c r="F6" s="4"/>
      <c r="G6" s="316"/>
      <c r="H6" s="4"/>
      <c r="I6" s="5"/>
      <c r="J6" s="5"/>
      <c r="K6" s="5"/>
      <c r="L6" s="5"/>
      <c r="M6" s="13"/>
      <c r="N6" s="5">
        <v>15000000</v>
      </c>
      <c r="O6" s="67">
        <v>45485</v>
      </c>
    </row>
    <row r="7" spans="1:15" ht="16.5" x14ac:dyDescent="0.3">
      <c r="A7" s="315">
        <f>A6+1</f>
        <v>5</v>
      </c>
      <c r="B7" s="315"/>
      <c r="C7" s="3"/>
      <c r="D7" s="6"/>
      <c r="E7" s="316"/>
      <c r="F7" s="4"/>
      <c r="G7" s="316"/>
      <c r="H7" s="4"/>
      <c r="I7" s="5"/>
      <c r="J7" s="5"/>
      <c r="K7" s="5"/>
      <c r="L7" s="5"/>
      <c r="M7" s="13"/>
      <c r="N7" s="5">
        <v>10000000</v>
      </c>
      <c r="O7" s="67">
        <v>45486</v>
      </c>
    </row>
    <row r="8" spans="1:15" ht="16.5" x14ac:dyDescent="0.3">
      <c r="A8" s="315">
        <f>A7+1</f>
        <v>6</v>
      </c>
      <c r="B8" s="315"/>
      <c r="C8" s="3"/>
      <c r="D8" s="159"/>
      <c r="E8" s="316"/>
      <c r="F8" s="4"/>
      <c r="G8" s="316"/>
      <c r="H8" s="4"/>
      <c r="I8" s="5"/>
      <c r="J8" s="5"/>
      <c r="K8" s="5"/>
      <c r="L8" s="5"/>
      <c r="M8" s="13"/>
      <c r="N8" s="5">
        <v>4250000</v>
      </c>
      <c r="O8" s="67">
        <v>45495</v>
      </c>
    </row>
    <row r="9" spans="1:15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318">
        <v>2025000</v>
      </c>
      <c r="O9" s="11" t="s">
        <v>472</v>
      </c>
    </row>
    <row r="11" spans="1:15" x14ac:dyDescent="0.25">
      <c r="M11" s="492" t="s">
        <v>55</v>
      </c>
      <c r="N11" s="398">
        <f>SUM(J3:J8)</f>
        <v>90675000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90675000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ht="21" x14ac:dyDescent="0.25">
      <c r="M17" s="246" t="s">
        <v>273</v>
      </c>
      <c r="N17" s="398"/>
      <c r="O17" s="398"/>
    </row>
    <row r="19" spans="13:15" x14ac:dyDescent="0.25">
      <c r="M19" s="492" t="s">
        <v>71</v>
      </c>
      <c r="N19" s="398">
        <f>N11-N14-N17</f>
        <v>0</v>
      </c>
      <c r="O19" s="398" t="e">
        <f>N11-O14</f>
        <v>#REF!</v>
      </c>
    </row>
    <row r="20" spans="13:15" x14ac:dyDescent="0.25">
      <c r="M20" s="492"/>
      <c r="N20" s="398"/>
      <c r="O20" s="398"/>
    </row>
  </sheetData>
  <mergeCells count="2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9:M20"/>
    <mergeCell ref="N19:O20"/>
    <mergeCell ref="N17:O17"/>
    <mergeCell ref="M1:M2"/>
    <mergeCell ref="N1:N2"/>
    <mergeCell ref="O1:O2"/>
    <mergeCell ref="M11:M12"/>
    <mergeCell ref="N11:O12"/>
    <mergeCell ref="M14:M15"/>
    <mergeCell ref="N14:O15"/>
  </mergeCells>
  <pageMargins left="0.7" right="0.7" top="0.75" bottom="0.75" header="0.3" footer="0.3"/>
  <pageSetup scale="50" orientation="landscape" horizontalDpi="1200" verticalDpi="12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E1" workbookViewId="0">
      <selection activeCell="J23" sqref="J23"/>
    </sheetView>
  </sheetViews>
  <sheetFormatPr baseColWidth="10" defaultRowHeight="15" x14ac:dyDescent="0.25"/>
  <cols>
    <col min="2" max="2" width="10.7109375" bestFit="1" customWidth="1"/>
    <col min="3" max="3" width="13.8554687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4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53">
        <v>1</v>
      </c>
      <c r="B3" s="45">
        <v>45558</v>
      </c>
      <c r="C3" s="227" t="s">
        <v>781</v>
      </c>
      <c r="D3" s="159" t="s">
        <v>27</v>
      </c>
      <c r="E3" s="254"/>
      <c r="F3" s="4">
        <v>45000</v>
      </c>
      <c r="G3" s="254"/>
      <c r="H3" s="4">
        <f>F3-G3</f>
        <v>45000</v>
      </c>
      <c r="I3" s="5">
        <v>610</v>
      </c>
      <c r="J3" s="5">
        <f>H3*I3</f>
        <v>27450000</v>
      </c>
      <c r="K3" s="5"/>
      <c r="L3" s="5">
        <f>J3-K3</f>
        <v>27450000</v>
      </c>
      <c r="M3" s="13"/>
      <c r="N3" s="5"/>
      <c r="O3" s="67"/>
    </row>
    <row r="4" spans="1:15" ht="16.5" x14ac:dyDescent="0.3">
      <c r="A4" s="253">
        <f>A3+1</f>
        <v>2</v>
      </c>
      <c r="B4" s="45"/>
      <c r="C4" s="227"/>
      <c r="D4" s="159"/>
      <c r="E4" s="254"/>
      <c r="F4" s="4"/>
      <c r="G4" s="254"/>
      <c r="H4" s="4"/>
      <c r="I4" s="5"/>
      <c r="J4" s="5"/>
      <c r="K4" s="5"/>
      <c r="L4" s="5"/>
      <c r="M4" s="13"/>
      <c r="N4" s="5"/>
      <c r="O4" s="67"/>
    </row>
    <row r="5" spans="1:15" ht="16.5" x14ac:dyDescent="0.3">
      <c r="A5" s="253">
        <f>A4+1</f>
        <v>3</v>
      </c>
      <c r="B5" s="45"/>
      <c r="C5" s="3"/>
      <c r="D5" s="159"/>
      <c r="E5" s="254"/>
      <c r="F5" s="4"/>
      <c r="G5" s="254"/>
      <c r="H5" s="4"/>
      <c r="I5" s="5"/>
      <c r="J5" s="5"/>
      <c r="K5" s="5"/>
      <c r="L5" s="5"/>
      <c r="M5" s="13"/>
      <c r="N5" s="5"/>
      <c r="O5" s="67"/>
    </row>
    <row r="6" spans="1:15" ht="16.5" x14ac:dyDescent="0.3">
      <c r="A6" s="253">
        <f>A5+1</f>
        <v>4</v>
      </c>
      <c r="B6" s="45"/>
      <c r="C6" s="227"/>
      <c r="D6" s="159"/>
      <c r="E6" s="292"/>
      <c r="F6" s="4"/>
      <c r="G6" s="292"/>
      <c r="H6" s="4"/>
      <c r="I6" s="5"/>
      <c r="J6" s="5"/>
      <c r="K6" s="5"/>
      <c r="L6" s="274"/>
      <c r="M6" s="13"/>
      <c r="N6" s="5"/>
      <c r="O6" s="67"/>
    </row>
    <row r="7" spans="1:15" ht="16.5" x14ac:dyDescent="0.3">
      <c r="A7" s="253">
        <f>A6+1</f>
        <v>5</v>
      </c>
      <c r="B7" s="253"/>
      <c r="C7" s="3"/>
      <c r="D7" s="159"/>
      <c r="E7" s="254"/>
      <c r="F7" s="4"/>
      <c r="G7" s="254"/>
      <c r="H7" s="4"/>
      <c r="I7" s="5"/>
      <c r="J7" s="5"/>
      <c r="K7" s="5"/>
      <c r="L7" s="5"/>
      <c r="M7" s="13"/>
      <c r="N7" s="5"/>
      <c r="O7" s="67"/>
    </row>
    <row r="9" spans="1:15" ht="15" customHeight="1" x14ac:dyDescent="0.25"/>
    <row r="10" spans="1:15" ht="15" customHeight="1" x14ac:dyDescent="0.25">
      <c r="M10" s="492" t="s">
        <v>55</v>
      </c>
      <c r="N10" s="398">
        <f>SUM(J3:J7)</f>
        <v>27450000</v>
      </c>
      <c r="O10" s="398"/>
    </row>
    <row r="11" spans="1:15" x14ac:dyDescent="0.25">
      <c r="M11" s="492"/>
      <c r="N11" s="398"/>
      <c r="O11" s="398"/>
    </row>
    <row r="12" spans="1:15" ht="15" customHeight="1" x14ac:dyDescent="0.25"/>
    <row r="13" spans="1:15" ht="15" customHeight="1" x14ac:dyDescent="0.25">
      <c r="M13" s="492" t="s">
        <v>66</v>
      </c>
      <c r="N13" s="398">
        <f>SUM(K3:K7)</f>
        <v>0</v>
      </c>
      <c r="O13" s="398" t="e">
        <f>#REF!+#REF!</f>
        <v>#REF!</v>
      </c>
    </row>
    <row r="14" spans="1:15" x14ac:dyDescent="0.25">
      <c r="M14" s="492"/>
      <c r="N14" s="398"/>
      <c r="O14" s="398"/>
    </row>
    <row r="15" spans="1:15" ht="15" customHeight="1" x14ac:dyDescent="0.25"/>
    <row r="16" spans="1:15" ht="15" customHeight="1" x14ac:dyDescent="0.25">
      <c r="M16" s="492" t="s">
        <v>71</v>
      </c>
      <c r="N16" s="398">
        <f>N10-N13</f>
        <v>27450000</v>
      </c>
      <c r="O16" s="398" t="e">
        <f>N10-O13</f>
        <v>#REF!</v>
      </c>
    </row>
    <row r="17" spans="13:15" x14ac:dyDescent="0.25">
      <c r="M17" s="492"/>
      <c r="N17" s="398"/>
      <c r="O17" s="398"/>
    </row>
  </sheetData>
  <mergeCells count="21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M10:M11"/>
    <mergeCell ref="N10:O11"/>
    <mergeCell ref="M13:M14"/>
    <mergeCell ref="N13:O14"/>
    <mergeCell ref="M16:M17"/>
    <mergeCell ref="N16:O17"/>
  </mergeCells>
  <pageMargins left="0.7" right="0.7" top="0.75" bottom="0.75" header="0.3" footer="0.3"/>
  <pageSetup scale="55" orientation="landscape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D1" workbookViewId="0">
      <selection activeCell="A4" sqref="A4"/>
    </sheetView>
  </sheetViews>
  <sheetFormatPr baseColWidth="10" defaultRowHeight="15" x14ac:dyDescent="0.25"/>
  <cols>
    <col min="2" max="2" width="10.7109375" bestFit="1" customWidth="1"/>
    <col min="3" max="3" width="14.425781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70">
        <v>1</v>
      </c>
      <c r="B3" s="45">
        <v>45552</v>
      </c>
      <c r="C3" s="227" t="s">
        <v>739</v>
      </c>
      <c r="D3" s="159" t="s">
        <v>27</v>
      </c>
      <c r="E3" s="271"/>
      <c r="F3" s="4">
        <v>45000</v>
      </c>
      <c r="G3" s="271"/>
      <c r="H3" s="4">
        <f>F3-G3</f>
        <v>45000</v>
      </c>
      <c r="I3" s="5">
        <v>620</v>
      </c>
      <c r="J3" s="5">
        <f>H3*I3</f>
        <v>27900000</v>
      </c>
      <c r="K3" s="5">
        <v>19050000</v>
      </c>
      <c r="L3" s="5">
        <f>J3-K3</f>
        <v>8850000</v>
      </c>
      <c r="M3" s="138"/>
      <c r="N3" s="5">
        <v>4050000</v>
      </c>
      <c r="O3" s="67">
        <v>45552</v>
      </c>
    </row>
    <row r="4" spans="1:15" ht="16.5" x14ac:dyDescent="0.3">
      <c r="A4" s="270"/>
      <c r="B4" s="45"/>
      <c r="C4" s="227"/>
      <c r="D4" s="159"/>
      <c r="E4" s="271"/>
      <c r="F4" s="4"/>
      <c r="G4" s="271"/>
      <c r="H4" s="4"/>
      <c r="I4" s="5"/>
      <c r="J4" s="5"/>
      <c r="K4" s="5"/>
      <c r="L4" s="5"/>
      <c r="M4" s="13"/>
      <c r="N4" s="5">
        <v>15000000</v>
      </c>
      <c r="O4" s="67">
        <v>45554</v>
      </c>
    </row>
    <row r="5" spans="1:15" ht="16.5" x14ac:dyDescent="0.3">
      <c r="A5" s="270">
        <f>A4+1</f>
        <v>1</v>
      </c>
      <c r="B5" s="270"/>
      <c r="C5" s="3"/>
      <c r="D5" s="6"/>
      <c r="E5" s="271"/>
      <c r="F5" s="4"/>
      <c r="G5" s="271"/>
      <c r="H5" s="4"/>
      <c r="I5" s="5"/>
      <c r="J5" s="5"/>
      <c r="K5" s="5"/>
      <c r="L5" s="5"/>
      <c r="M5" s="13"/>
      <c r="N5" s="5"/>
      <c r="O5" s="271"/>
    </row>
    <row r="6" spans="1:15" ht="16.5" x14ac:dyDescent="0.3">
      <c r="A6" s="270">
        <f>A5+1</f>
        <v>2</v>
      </c>
      <c r="B6" s="270"/>
      <c r="C6" s="3"/>
      <c r="D6" s="6"/>
      <c r="E6" s="271"/>
      <c r="F6" s="4"/>
      <c r="G6" s="271"/>
      <c r="H6" s="4"/>
      <c r="I6" s="5"/>
      <c r="J6" s="5"/>
      <c r="K6" s="5"/>
      <c r="L6" s="5"/>
      <c r="M6" s="13"/>
      <c r="N6" s="5"/>
      <c r="O6" s="271"/>
    </row>
    <row r="7" spans="1:15" ht="16.5" x14ac:dyDescent="0.3">
      <c r="A7" s="270">
        <f>A6+1</f>
        <v>3</v>
      </c>
      <c r="B7" s="270"/>
      <c r="C7" s="3"/>
      <c r="D7" s="159"/>
      <c r="E7" s="271"/>
      <c r="F7" s="4"/>
      <c r="G7" s="271"/>
      <c r="H7" s="4"/>
      <c r="I7" s="5"/>
      <c r="J7" s="5"/>
      <c r="K7" s="5"/>
      <c r="L7" s="5"/>
      <c r="M7" s="13"/>
      <c r="N7" s="5"/>
      <c r="O7" s="271"/>
    </row>
    <row r="10" spans="1:15" x14ac:dyDescent="0.25">
      <c r="M10" s="492" t="s">
        <v>55</v>
      </c>
      <c r="N10" s="398">
        <f>SUM(J3:J7)</f>
        <v>27900000</v>
      </c>
      <c r="O10" s="398"/>
    </row>
    <row r="11" spans="1:15" x14ac:dyDescent="0.25">
      <c r="M11" s="492"/>
      <c r="N11" s="398"/>
      <c r="O11" s="398"/>
    </row>
    <row r="13" spans="1:15" x14ac:dyDescent="0.25">
      <c r="M13" s="492" t="s">
        <v>66</v>
      </c>
      <c r="N13" s="398">
        <f>SUM(K3:K7)</f>
        <v>19050000</v>
      </c>
      <c r="O13" s="398" t="e">
        <f>#REF!+#REF!</f>
        <v>#REF!</v>
      </c>
    </row>
    <row r="14" spans="1:15" x14ac:dyDescent="0.25">
      <c r="M14" s="492"/>
      <c r="N14" s="398"/>
      <c r="O14" s="398"/>
    </row>
    <row r="16" spans="1:15" x14ac:dyDescent="0.25">
      <c r="M16" s="492" t="s">
        <v>71</v>
      </c>
      <c r="N16" s="398">
        <f>N10-N13</f>
        <v>8850000</v>
      </c>
      <c r="O16" s="398" t="e">
        <f>N10-O13</f>
        <v>#REF!</v>
      </c>
    </row>
    <row r="17" spans="13:15" x14ac:dyDescent="0.25">
      <c r="M17" s="492"/>
      <c r="N17" s="398"/>
      <c r="O17" s="398"/>
    </row>
  </sheetData>
  <mergeCells count="21">
    <mergeCell ref="M16:M17"/>
    <mergeCell ref="N16:O17"/>
    <mergeCell ref="M1:M2"/>
    <mergeCell ref="N1:N2"/>
    <mergeCell ref="O1:O2"/>
    <mergeCell ref="M10:M11"/>
    <mergeCell ref="N10:O11"/>
    <mergeCell ref="M13:M14"/>
    <mergeCell ref="N13:O14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55" orientation="landscape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E1" workbookViewId="0">
      <selection activeCell="J14" sqref="J14"/>
    </sheetView>
  </sheetViews>
  <sheetFormatPr baseColWidth="10" defaultRowHeight="15" x14ac:dyDescent="0.25"/>
  <cols>
    <col min="3" max="3" width="13.8554687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72">
        <v>1</v>
      </c>
      <c r="B3" s="45">
        <v>45435</v>
      </c>
      <c r="C3" s="227" t="s">
        <v>474</v>
      </c>
      <c r="D3" s="159" t="s">
        <v>27</v>
      </c>
      <c r="E3" s="273"/>
      <c r="F3" s="4">
        <v>45000</v>
      </c>
      <c r="G3" s="273">
        <v>40</v>
      </c>
      <c r="H3" s="4">
        <f>F3-G3</f>
        <v>44960</v>
      </c>
      <c r="I3" s="5">
        <v>670</v>
      </c>
      <c r="J3" s="5">
        <f>H3*I3</f>
        <v>30123200</v>
      </c>
      <c r="K3" s="274">
        <v>30123200</v>
      </c>
      <c r="L3" s="274">
        <f>J3-K3</f>
        <v>0</v>
      </c>
      <c r="M3" s="278" t="s">
        <v>32</v>
      </c>
      <c r="N3" s="5">
        <v>30000000</v>
      </c>
      <c r="O3" s="67">
        <v>45435</v>
      </c>
    </row>
    <row r="4" spans="1:15" ht="16.5" x14ac:dyDescent="0.3">
      <c r="A4" s="272">
        <f>A3+1</f>
        <v>2</v>
      </c>
      <c r="B4" s="45"/>
      <c r="C4" s="227"/>
      <c r="D4" s="159"/>
      <c r="E4" s="273"/>
      <c r="F4" s="4"/>
      <c r="G4" s="273"/>
      <c r="H4" s="4"/>
      <c r="I4" s="5"/>
      <c r="J4" s="5"/>
      <c r="K4" s="5"/>
      <c r="L4" s="5"/>
      <c r="M4" s="138"/>
      <c r="N4" s="5"/>
      <c r="O4" s="273"/>
    </row>
    <row r="5" spans="1:15" ht="16.5" x14ac:dyDescent="0.3">
      <c r="A5" s="272">
        <f>A4+1</f>
        <v>3</v>
      </c>
      <c r="B5" s="45"/>
      <c r="C5" s="227"/>
      <c r="D5" s="159"/>
      <c r="E5" s="273"/>
      <c r="F5" s="4"/>
      <c r="G5" s="273"/>
      <c r="H5" s="4"/>
      <c r="I5" s="5"/>
      <c r="J5" s="5"/>
      <c r="K5" s="5"/>
      <c r="L5" s="5"/>
      <c r="M5" s="13"/>
      <c r="N5" s="5"/>
      <c r="O5" s="273"/>
    </row>
    <row r="6" spans="1:15" ht="16.5" x14ac:dyDescent="0.3">
      <c r="A6" s="272">
        <f>A5+1</f>
        <v>4</v>
      </c>
      <c r="B6" s="272"/>
      <c r="C6" s="3"/>
      <c r="D6" s="6"/>
      <c r="E6" s="273"/>
      <c r="F6" s="4"/>
      <c r="G6" s="273"/>
      <c r="H6" s="4"/>
      <c r="I6" s="5"/>
      <c r="J6" s="5"/>
      <c r="K6" s="5"/>
      <c r="L6" s="5"/>
      <c r="M6" s="13"/>
      <c r="N6" s="5"/>
      <c r="O6" s="273"/>
    </row>
    <row r="7" spans="1:15" ht="16.5" x14ac:dyDescent="0.3">
      <c r="A7" s="272">
        <f>A6+1</f>
        <v>5</v>
      </c>
      <c r="B7" s="272"/>
      <c r="C7" s="3"/>
      <c r="D7" s="6"/>
      <c r="E7" s="273"/>
      <c r="F7" s="4"/>
      <c r="G7" s="273"/>
      <c r="H7" s="4"/>
      <c r="I7" s="5"/>
      <c r="J7" s="5"/>
      <c r="K7" s="5"/>
      <c r="L7" s="5"/>
      <c r="M7" s="13"/>
      <c r="N7" s="5"/>
      <c r="O7" s="273"/>
    </row>
    <row r="8" spans="1:15" ht="16.5" x14ac:dyDescent="0.3">
      <c r="A8" s="272">
        <f>A7+1</f>
        <v>6</v>
      </c>
      <c r="B8" s="272"/>
      <c r="C8" s="3"/>
      <c r="D8" s="159"/>
      <c r="E8" s="273"/>
      <c r="F8" s="4"/>
      <c r="G8" s="273"/>
      <c r="H8" s="4"/>
      <c r="I8" s="5"/>
      <c r="J8" s="5"/>
      <c r="K8" s="5"/>
      <c r="L8" s="5"/>
      <c r="M8" s="13"/>
      <c r="N8" s="5"/>
      <c r="O8" s="273"/>
    </row>
    <row r="11" spans="1:15" x14ac:dyDescent="0.25">
      <c r="M11" s="492" t="s">
        <v>55</v>
      </c>
      <c r="N11" s="398">
        <f>SUM(J3:J8)</f>
        <v>30123200</v>
      </c>
      <c r="O11" s="398"/>
    </row>
    <row r="12" spans="1:15" x14ac:dyDescent="0.25">
      <c r="M12" s="492"/>
      <c r="N12" s="398"/>
      <c r="O12" s="398"/>
    </row>
    <row r="14" spans="1:15" x14ac:dyDescent="0.25">
      <c r="M14" s="492" t="s">
        <v>66</v>
      </c>
      <c r="N14" s="398">
        <f>SUM(K3:K8)</f>
        <v>30123200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7:M18"/>
    <mergeCell ref="N17:O18"/>
    <mergeCell ref="M1:M2"/>
    <mergeCell ref="N1:N2"/>
    <mergeCell ref="O1:O2"/>
    <mergeCell ref="M11:M12"/>
    <mergeCell ref="N11:O12"/>
    <mergeCell ref="M14:M15"/>
    <mergeCell ref="N14:O15"/>
  </mergeCells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E1" workbookViewId="0">
      <selection activeCell="G7" sqref="G7"/>
    </sheetView>
  </sheetViews>
  <sheetFormatPr baseColWidth="10" defaultRowHeight="15" x14ac:dyDescent="0.25"/>
  <cols>
    <col min="3" max="3" width="14.140625" bestFit="1" customWidth="1"/>
    <col min="4" max="4" width="9.285156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4.140625" customWidth="1"/>
  </cols>
  <sheetData>
    <row r="1" spans="1:16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  <c r="P1" s="395" t="s">
        <v>67</v>
      </c>
    </row>
    <row r="2" spans="1:16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</row>
    <row r="3" spans="1:16" ht="16.5" x14ac:dyDescent="0.3">
      <c r="A3" s="275">
        <v>1</v>
      </c>
      <c r="B3" s="45">
        <v>45553</v>
      </c>
      <c r="C3" s="227" t="s">
        <v>763</v>
      </c>
      <c r="D3" s="159" t="s">
        <v>27</v>
      </c>
      <c r="E3" s="276"/>
      <c r="F3" s="4">
        <v>45000</v>
      </c>
      <c r="G3" s="276"/>
      <c r="H3" s="4">
        <f>F3-G3</f>
        <v>45000</v>
      </c>
      <c r="I3" s="5">
        <v>615</v>
      </c>
      <c r="J3" s="5">
        <f>H3*I3</f>
        <v>27675000</v>
      </c>
      <c r="K3" s="274">
        <v>4050000</v>
      </c>
      <c r="L3" s="274">
        <f>J3-K3</f>
        <v>23625000</v>
      </c>
      <c r="M3" s="278"/>
      <c r="N3" s="274">
        <v>4050000</v>
      </c>
      <c r="O3" s="67">
        <v>45553</v>
      </c>
      <c r="P3" s="10" t="s">
        <v>273</v>
      </c>
    </row>
    <row r="4" spans="1:16" ht="16.5" x14ac:dyDescent="0.3">
      <c r="A4" s="275">
        <f>A3+1</f>
        <v>2</v>
      </c>
      <c r="B4" s="45">
        <v>45553</v>
      </c>
      <c r="C4" s="227" t="s">
        <v>764</v>
      </c>
      <c r="D4" s="159" t="s">
        <v>27</v>
      </c>
      <c r="E4" s="276"/>
      <c r="F4" s="4">
        <v>45000</v>
      </c>
      <c r="G4" s="276"/>
      <c r="H4" s="4">
        <f>F4-G4</f>
        <v>45000</v>
      </c>
      <c r="I4" s="5">
        <v>615</v>
      </c>
      <c r="J4" s="5">
        <f>H4*I4</f>
        <v>27675000</v>
      </c>
      <c r="K4" s="274"/>
      <c r="L4" s="274">
        <f>J4-K4</f>
        <v>27675000</v>
      </c>
      <c r="M4" s="278"/>
      <c r="N4" s="274"/>
      <c r="O4" s="67"/>
      <c r="P4" s="10"/>
    </row>
    <row r="5" spans="1:16" ht="16.5" x14ac:dyDescent="0.3">
      <c r="A5" s="275">
        <f>A4+1</f>
        <v>3</v>
      </c>
      <c r="B5" s="45">
        <v>45555</v>
      </c>
      <c r="C5" s="227" t="s">
        <v>772</v>
      </c>
      <c r="D5" s="159" t="s">
        <v>27</v>
      </c>
      <c r="E5" s="276"/>
      <c r="F5" s="4">
        <v>45000</v>
      </c>
      <c r="G5" s="276">
        <v>0</v>
      </c>
      <c r="H5" s="4">
        <f t="shared" ref="H5:H6" si="0">F5-G5</f>
        <v>45000</v>
      </c>
      <c r="I5" s="5">
        <v>615</v>
      </c>
      <c r="J5" s="5">
        <f t="shared" ref="J5:J6" si="1">H5*I5</f>
        <v>27675000</v>
      </c>
      <c r="K5" s="5"/>
      <c r="L5" s="274">
        <f t="shared" ref="L5:L6" si="2">J5-K5</f>
        <v>27675000</v>
      </c>
      <c r="M5" s="278"/>
      <c r="N5" s="274"/>
      <c r="O5" s="67"/>
      <c r="P5" s="10"/>
    </row>
    <row r="6" spans="1:16" ht="16.5" x14ac:dyDescent="0.3">
      <c r="A6" s="275">
        <f>A5+1</f>
        <v>4</v>
      </c>
      <c r="B6" s="45">
        <v>45555</v>
      </c>
      <c r="C6" s="3" t="s">
        <v>431</v>
      </c>
      <c r="D6" s="159" t="s">
        <v>27</v>
      </c>
      <c r="E6" s="276"/>
      <c r="F6" s="4">
        <v>45000</v>
      </c>
      <c r="G6" s="276">
        <v>180</v>
      </c>
      <c r="H6" s="4">
        <f t="shared" si="0"/>
        <v>44820</v>
      </c>
      <c r="I6" s="5">
        <v>615</v>
      </c>
      <c r="J6" s="5">
        <f t="shared" si="1"/>
        <v>27564300</v>
      </c>
      <c r="K6" s="5"/>
      <c r="L6" s="274">
        <f t="shared" si="2"/>
        <v>27564300</v>
      </c>
      <c r="M6" s="13"/>
      <c r="N6" s="5"/>
      <c r="O6" s="276"/>
      <c r="P6" s="10"/>
    </row>
    <row r="7" spans="1:16" ht="16.5" x14ac:dyDescent="0.3">
      <c r="A7" s="275">
        <f>A6+1</f>
        <v>5</v>
      </c>
      <c r="B7" s="275"/>
      <c r="C7" s="3"/>
      <c r="D7" s="6"/>
      <c r="E7" s="276"/>
      <c r="F7" s="4"/>
      <c r="G7" s="276"/>
      <c r="H7" s="4"/>
      <c r="I7" s="5"/>
      <c r="J7" s="5"/>
      <c r="K7" s="5"/>
      <c r="L7" s="5"/>
      <c r="M7" s="13"/>
      <c r="N7" s="5"/>
      <c r="O7" s="276"/>
      <c r="P7" s="10"/>
    </row>
    <row r="8" spans="1:16" ht="16.5" x14ac:dyDescent="0.3">
      <c r="A8" s="275">
        <f>A7+1</f>
        <v>6</v>
      </c>
      <c r="B8" s="275"/>
      <c r="C8" s="3"/>
      <c r="D8" s="159"/>
      <c r="E8" s="276"/>
      <c r="F8" s="4"/>
      <c r="G8" s="276"/>
      <c r="H8" s="4"/>
      <c r="I8" s="5"/>
      <c r="J8" s="5"/>
      <c r="K8" s="5"/>
      <c r="L8" s="5"/>
      <c r="M8" s="13"/>
      <c r="N8" s="5"/>
      <c r="O8" s="276"/>
      <c r="P8" s="10"/>
    </row>
    <row r="11" spans="1:16" x14ac:dyDescent="0.25">
      <c r="M11" s="492" t="s">
        <v>55</v>
      </c>
      <c r="N11" s="398">
        <f>SUM(J3:J8)</f>
        <v>110589300</v>
      </c>
      <c r="O11" s="398"/>
    </row>
    <row r="12" spans="1:16" x14ac:dyDescent="0.25">
      <c r="M12" s="492"/>
      <c r="N12" s="398"/>
      <c r="O12" s="398"/>
    </row>
    <row r="14" spans="1:16" x14ac:dyDescent="0.25">
      <c r="M14" s="492" t="s">
        <v>66</v>
      </c>
      <c r="N14" s="398">
        <f>SUM(K3:K8)</f>
        <v>4050000</v>
      </c>
      <c r="O14" s="398" t="e">
        <f>#REF!+#REF!</f>
        <v>#REF!</v>
      </c>
    </row>
    <row r="15" spans="1:16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106539300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2">
    <mergeCell ref="P1:P2"/>
    <mergeCell ref="M17:M18"/>
    <mergeCell ref="N17:O18"/>
    <mergeCell ref="M1:M2"/>
    <mergeCell ref="N1:N2"/>
    <mergeCell ref="O1:O2"/>
    <mergeCell ref="M11:M12"/>
    <mergeCell ref="N11:O12"/>
    <mergeCell ref="M14:M15"/>
    <mergeCell ref="N14:O15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50" orientation="landscape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C1" workbookViewId="0">
      <selection activeCell="E23" sqref="E23"/>
    </sheetView>
  </sheetViews>
  <sheetFormatPr baseColWidth="10" defaultRowHeight="15" x14ac:dyDescent="0.25"/>
  <cols>
    <col min="1" max="1" width="10.5703125" bestFit="1" customWidth="1"/>
    <col min="2" max="2" width="10.7109375" bestFit="1" customWidth="1"/>
    <col min="3" max="3" width="13.85546875" bestFit="1" customWidth="1"/>
    <col min="4" max="4" width="13.5703125" bestFit="1" customWidth="1"/>
    <col min="5" max="5" width="15.28515625" bestFit="1" customWidth="1"/>
    <col min="6" max="6" width="11" bestFit="1" customWidth="1"/>
    <col min="7" max="7" width="13" bestFit="1" customWidth="1"/>
    <col min="8" max="8" width="20.5703125" bestFit="1" customWidth="1"/>
    <col min="9" max="9" width="8" bestFit="1" customWidth="1"/>
    <col min="10" max="10" width="18.85546875" bestFit="1" customWidth="1"/>
    <col min="11" max="11" width="17.42578125" bestFit="1" customWidth="1"/>
    <col min="12" max="12" width="16.85546875" bestFit="1" customWidth="1"/>
    <col min="13" max="13" width="19" bestFit="1" customWidth="1"/>
    <col min="14" max="14" width="13.85546875" bestFit="1" customWidth="1"/>
    <col min="15" max="15" width="10.7109375" bestFit="1" customWidth="1"/>
  </cols>
  <sheetData>
    <row r="1" spans="1:15" x14ac:dyDescent="0.25">
      <c r="A1" s="395" t="s">
        <v>329</v>
      </c>
      <c r="B1" s="395" t="s">
        <v>9</v>
      </c>
      <c r="C1" s="395" t="s">
        <v>0</v>
      </c>
      <c r="D1" s="395" t="s">
        <v>1</v>
      </c>
      <c r="E1" s="395" t="s">
        <v>24</v>
      </c>
      <c r="F1" s="395" t="s">
        <v>2</v>
      </c>
      <c r="G1" s="395" t="s">
        <v>3</v>
      </c>
      <c r="H1" s="395" t="s">
        <v>4</v>
      </c>
      <c r="I1" s="395" t="s">
        <v>5</v>
      </c>
      <c r="J1" s="395" t="s">
        <v>6</v>
      </c>
      <c r="K1" s="395" t="s">
        <v>29</v>
      </c>
      <c r="L1" s="395" t="s">
        <v>172</v>
      </c>
      <c r="M1" s="395" t="s">
        <v>33</v>
      </c>
      <c r="N1" s="395" t="s">
        <v>7</v>
      </c>
      <c r="O1" s="395" t="s">
        <v>9</v>
      </c>
    </row>
    <row r="2" spans="1:1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</row>
    <row r="3" spans="1:15" ht="16.5" x14ac:dyDescent="0.3">
      <c r="A3" s="288">
        <v>1</v>
      </c>
      <c r="B3" s="45">
        <v>45443</v>
      </c>
      <c r="C3" s="227" t="s">
        <v>485</v>
      </c>
      <c r="D3" s="159" t="s">
        <v>27</v>
      </c>
      <c r="E3" s="289"/>
      <c r="F3" s="4">
        <v>45000</v>
      </c>
      <c r="G3" s="289"/>
      <c r="H3" s="4">
        <f>F3-G3</f>
        <v>45000</v>
      </c>
      <c r="I3" s="5">
        <v>680</v>
      </c>
      <c r="J3" s="5">
        <f>H3*I3</f>
        <v>30600000</v>
      </c>
      <c r="K3" s="274">
        <v>30600000</v>
      </c>
      <c r="L3" s="274">
        <f>J3-K3</f>
        <v>0</v>
      </c>
      <c r="M3" s="294" t="s">
        <v>125</v>
      </c>
      <c r="N3" s="274">
        <v>30168000</v>
      </c>
      <c r="O3" s="67">
        <v>45446</v>
      </c>
    </row>
    <row r="4" spans="1:15" ht="16.5" x14ac:dyDescent="0.3">
      <c r="A4" s="288">
        <f>A3+1</f>
        <v>2</v>
      </c>
      <c r="B4" s="45">
        <v>45443</v>
      </c>
      <c r="C4" s="227" t="s">
        <v>487</v>
      </c>
      <c r="D4" s="159" t="s">
        <v>27</v>
      </c>
      <c r="E4" s="289"/>
      <c r="F4" s="4">
        <v>45000</v>
      </c>
      <c r="G4" s="289"/>
      <c r="H4" s="4">
        <f>F4-G4</f>
        <v>45000</v>
      </c>
      <c r="I4" s="5">
        <v>670</v>
      </c>
      <c r="J4" s="5">
        <f>H4*I4</f>
        <v>30150000</v>
      </c>
      <c r="K4" s="274">
        <v>30150000</v>
      </c>
      <c r="L4" s="274">
        <f>J4-K4</f>
        <v>0</v>
      </c>
      <c r="M4" s="278" t="s">
        <v>32</v>
      </c>
      <c r="N4" s="274">
        <v>28000000</v>
      </c>
      <c r="O4" s="67">
        <v>45448</v>
      </c>
    </row>
    <row r="5" spans="1:15" ht="16.5" x14ac:dyDescent="0.3">
      <c r="A5" s="288">
        <f>A4+1</f>
        <v>3</v>
      </c>
      <c r="B5" s="45">
        <v>45517</v>
      </c>
      <c r="C5" s="3" t="s">
        <v>632</v>
      </c>
      <c r="D5" s="6" t="s">
        <v>25</v>
      </c>
      <c r="E5" s="333"/>
      <c r="F5" s="4">
        <v>45000</v>
      </c>
      <c r="G5" s="332">
        <v>100</v>
      </c>
      <c r="H5" s="4">
        <f>F5-G5</f>
        <v>44900</v>
      </c>
      <c r="I5" s="5">
        <v>685</v>
      </c>
      <c r="J5" s="5">
        <f>H5*I5</f>
        <v>30756500</v>
      </c>
      <c r="K5" s="274">
        <v>30756500</v>
      </c>
      <c r="L5" s="5">
        <f>J5-K5</f>
        <v>0</v>
      </c>
      <c r="M5" s="278" t="s">
        <v>32</v>
      </c>
      <c r="N5" s="274">
        <v>2582000</v>
      </c>
      <c r="O5" s="67">
        <v>45461</v>
      </c>
    </row>
    <row r="6" spans="1:15" ht="16.5" x14ac:dyDescent="0.3">
      <c r="A6" s="288">
        <f>A5+1</f>
        <v>4</v>
      </c>
      <c r="B6" s="10"/>
      <c r="C6" s="3"/>
      <c r="D6" s="6"/>
      <c r="E6" s="338"/>
      <c r="F6" s="10"/>
      <c r="G6" s="10"/>
      <c r="H6" s="10"/>
      <c r="I6" s="10"/>
      <c r="J6" s="10"/>
      <c r="K6" s="10"/>
      <c r="L6" s="10"/>
      <c r="M6" s="10"/>
      <c r="N6" s="274">
        <v>15000000</v>
      </c>
      <c r="O6" s="67">
        <v>45519</v>
      </c>
    </row>
    <row r="7" spans="1:15" ht="16.5" x14ac:dyDescent="0.3">
      <c r="A7" s="288">
        <f>A6+1</f>
        <v>5</v>
      </c>
      <c r="B7" s="288"/>
      <c r="C7" s="3"/>
      <c r="D7" s="159"/>
      <c r="E7" s="289"/>
      <c r="F7" s="4"/>
      <c r="G7" s="289"/>
      <c r="H7" s="4"/>
      <c r="I7" s="5"/>
      <c r="J7" s="5"/>
      <c r="K7" s="5"/>
      <c r="L7" s="5"/>
      <c r="M7" s="13"/>
      <c r="N7" s="5"/>
      <c r="O7" s="289"/>
    </row>
    <row r="8" spans="1:15" ht="16.5" x14ac:dyDescent="0.3">
      <c r="A8" s="288">
        <f>A7+1</f>
        <v>6</v>
      </c>
      <c r="B8" s="288"/>
      <c r="C8" s="3"/>
      <c r="D8" s="159"/>
      <c r="E8" s="289"/>
      <c r="F8" s="4"/>
      <c r="G8" s="289"/>
      <c r="H8" s="4"/>
      <c r="I8" s="5"/>
      <c r="J8" s="5"/>
      <c r="K8" s="5"/>
      <c r="L8" s="5"/>
      <c r="M8" s="13"/>
      <c r="N8" s="5"/>
      <c r="O8" s="289"/>
    </row>
    <row r="11" spans="1:15" x14ac:dyDescent="0.25">
      <c r="M11" s="492" t="s">
        <v>55</v>
      </c>
      <c r="N11" s="398">
        <f>SUM(J3:J8)</f>
        <v>91506500</v>
      </c>
      <c r="O11" s="398"/>
    </row>
    <row r="12" spans="1:15" x14ac:dyDescent="0.25">
      <c r="M12" s="492"/>
      <c r="N12" s="398"/>
      <c r="O12" s="398"/>
    </row>
    <row r="13" spans="1:15" x14ac:dyDescent="0.25">
      <c r="N13">
        <v>4</v>
      </c>
    </row>
    <row r="14" spans="1:15" x14ac:dyDescent="0.25">
      <c r="M14" s="492" t="s">
        <v>66</v>
      </c>
      <c r="N14" s="398">
        <f>SUM(K3:K8)</f>
        <v>91506500</v>
      </c>
      <c r="O14" s="398" t="e">
        <f>#REF!+#REF!</f>
        <v>#REF!</v>
      </c>
    </row>
    <row r="15" spans="1:15" x14ac:dyDescent="0.25">
      <c r="M15" s="492"/>
      <c r="N15" s="398"/>
      <c r="O15" s="398"/>
    </row>
    <row r="17" spans="13:15" x14ac:dyDescent="0.25">
      <c r="M17" s="492" t="s">
        <v>71</v>
      </c>
      <c r="N17" s="398">
        <f>N11-N14</f>
        <v>0</v>
      </c>
      <c r="O17" s="398" t="e">
        <f>N11-O14</f>
        <v>#REF!</v>
      </c>
    </row>
    <row r="18" spans="13:15" x14ac:dyDescent="0.25">
      <c r="M18" s="492"/>
      <c r="N18" s="398"/>
      <c r="O18" s="398"/>
    </row>
  </sheetData>
  <mergeCells count="21">
    <mergeCell ref="M17:M18"/>
    <mergeCell ref="N17:O18"/>
    <mergeCell ref="M1:M2"/>
    <mergeCell ref="N1:N2"/>
    <mergeCell ref="O1:O2"/>
    <mergeCell ref="M11:M12"/>
    <mergeCell ref="N11:O12"/>
    <mergeCell ref="M14:M15"/>
    <mergeCell ref="N14:O15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109</vt:i4>
      </vt:variant>
    </vt:vector>
  </HeadingPairs>
  <TitlesOfParts>
    <vt:vector size="109" baseType="lpstr">
      <vt:lpstr>PetroYaraService</vt:lpstr>
      <vt:lpstr>Consommation Lakan Lakan</vt:lpstr>
      <vt:lpstr>Consommation Pétro Yara Service</vt:lpstr>
      <vt:lpstr>Consommation GDS</vt:lpstr>
      <vt:lpstr>Consommation Tiebilen N'daou</vt:lpstr>
      <vt:lpstr>Consommation Petit Barou</vt:lpstr>
      <vt:lpstr>Consommation DoubayaTrans</vt:lpstr>
      <vt:lpstr>Conso Abba Diawara</vt:lpstr>
      <vt:lpstr>Conso Abba Diawara 02</vt:lpstr>
      <vt:lpstr>Conso Laka Lakan</vt:lpstr>
      <vt:lpstr>Consommation Baydi Yara</vt:lpstr>
      <vt:lpstr>Consommation Bamadou Golfa</vt:lpstr>
      <vt:lpstr>Consommation Lk Holding</vt:lpstr>
      <vt:lpstr>CompteDoubayaTrans</vt:lpstr>
      <vt:lpstr>Compte vente Doubaya</vt:lpstr>
      <vt:lpstr>Consommation Bani Kayes</vt:lpstr>
      <vt:lpstr>Mohamed Kénieba</vt:lpstr>
      <vt:lpstr>Mohamed Fofana</vt:lpstr>
      <vt:lpstr>TransportDoubayaTrans</vt:lpstr>
      <vt:lpstr>Consommation Simbala Koita</vt:lpstr>
      <vt:lpstr>Transport GDS</vt:lpstr>
      <vt:lpstr>Bamadou Golfa Compensation</vt:lpstr>
      <vt:lpstr>Bamadou Golfa</vt:lpstr>
      <vt:lpstr>Compte Transport Doubaya</vt:lpstr>
      <vt:lpstr>Compte Achat Doubaya</vt:lpstr>
      <vt:lpstr>CompteReliquatDoubaya</vt:lpstr>
      <vt:lpstr>LK Holding</vt:lpstr>
      <vt:lpstr>LK Holding vente</vt:lpstr>
      <vt:lpstr>Reliquat LK Holding</vt:lpstr>
      <vt:lpstr>LK Holding Compensation</vt:lpstr>
      <vt:lpstr>Paiement de Pétro yara service</vt:lpstr>
      <vt:lpstr>14 Camions Pétro yara service</vt:lpstr>
      <vt:lpstr>Compte Dembélé Transporteur</vt:lpstr>
      <vt:lpstr>Compte EURO LK HOLDING</vt:lpstr>
      <vt:lpstr>Compte Filani</vt:lpstr>
      <vt:lpstr>Halid TLC</vt:lpstr>
      <vt:lpstr>Compensation Halid TLC</vt:lpstr>
      <vt:lpstr>Compte Mohamed TLC</vt:lpstr>
      <vt:lpstr>Oumar TLC</vt:lpstr>
      <vt:lpstr>Compte versement Adou</vt:lpstr>
      <vt:lpstr>SoyaGolfaBorozo</vt:lpstr>
      <vt:lpstr>Compensation Soya Golfa Borozo</vt:lpstr>
      <vt:lpstr>Adou Konaté Aout 27 super</vt:lpstr>
      <vt:lpstr>Adou Konaté 11 Gasoil</vt:lpstr>
      <vt:lpstr>Adou Konaté 10 Super</vt:lpstr>
      <vt:lpstr>Adou Konaté 16 Gasoil</vt:lpstr>
      <vt:lpstr>Adou Konaté 5 Super</vt:lpstr>
      <vt:lpstr>Corridor 14 Super</vt:lpstr>
      <vt:lpstr>Balka oil</vt:lpstr>
      <vt:lpstr>CompteVersementAdouKonaté</vt:lpstr>
      <vt:lpstr>Toumani Brigo</vt:lpstr>
      <vt:lpstr>Boubacar Touré Doukabougou</vt:lpstr>
      <vt:lpstr>TransportPétroNdiayeService</vt:lpstr>
      <vt:lpstr>Corridor Transport</vt:lpstr>
      <vt:lpstr>Corridor</vt:lpstr>
      <vt:lpstr>Vieux</vt:lpstr>
      <vt:lpstr>Epargne Diomo Daff</vt:lpstr>
      <vt:lpstr>Crédit Amadou Lah</vt:lpstr>
      <vt:lpstr>Bareima Dramera</vt:lpstr>
      <vt:lpstr>Compensation Bareima Dramera</vt:lpstr>
      <vt:lpstr>Amadou Lah</vt:lpstr>
      <vt:lpstr>Amss Lah</vt:lpstr>
      <vt:lpstr>Lakan Lakan</vt:lpstr>
      <vt:lpstr>Lakan Lakan Super 09</vt:lpstr>
      <vt:lpstr>RecapPaiementsLakanLakan</vt:lpstr>
      <vt:lpstr>Amadi Niangadou</vt:lpstr>
      <vt:lpstr>Baissou Dramera</vt:lpstr>
      <vt:lpstr>Bouramassy Kolondjeba</vt:lpstr>
      <vt:lpstr>Demba Lah</vt:lpstr>
      <vt:lpstr>Lampar</vt:lpstr>
      <vt:lpstr>Compensation Bah Dramera</vt:lpstr>
      <vt:lpstr>Bah Dramera vente</vt:lpstr>
      <vt:lpstr>Bah Dramera achat</vt:lpstr>
      <vt:lpstr>Bassana Daff </vt:lpstr>
      <vt:lpstr>Amadou Bathily</vt:lpstr>
      <vt:lpstr>Babaco Bathily</vt:lpstr>
      <vt:lpstr>Moussa Diallo Kénieba</vt:lpstr>
      <vt:lpstr>Daouda Bassoum</vt:lpstr>
      <vt:lpstr>Compensation Daouda Bassoum</vt:lpstr>
      <vt:lpstr>Makan Bah Kenieba</vt:lpstr>
      <vt:lpstr>Bani Kayes</vt:lpstr>
      <vt:lpstr>Diallo Kayes</vt:lpstr>
      <vt:lpstr>Toga Yatasaye</vt:lpstr>
      <vt:lpstr>Kaou Djigue</vt:lpstr>
      <vt:lpstr>Dramera Dramane</vt:lpstr>
      <vt:lpstr>Djibi Bongo</vt:lpstr>
      <vt:lpstr>Boubacar Golfa</vt:lpstr>
      <vt:lpstr>Dia Keniéba</vt:lpstr>
      <vt:lpstr>Bafitini</vt:lpstr>
      <vt:lpstr>Badjai</vt:lpstr>
      <vt:lpstr>Chinoi Golfa Kenieba</vt:lpstr>
      <vt:lpstr>Chinoi Golfa Bamako</vt:lpstr>
      <vt:lpstr>Simbala Koita</vt:lpstr>
      <vt:lpstr>Baydi Yara</vt:lpstr>
      <vt:lpstr>Djibi Karagnara</vt:lpstr>
      <vt:lpstr>Ben papi</vt:lpstr>
      <vt:lpstr>Mamabou Bathily</vt:lpstr>
      <vt:lpstr>Bamaye Dramera</vt:lpstr>
      <vt:lpstr>Abdoulaye N'diaye</vt:lpstr>
      <vt:lpstr>Cheick Oumar Bassoum</vt:lpstr>
      <vt:lpstr>Fode N'diaye</vt:lpstr>
      <vt:lpstr>Compensation Fodé N'diaye</vt:lpstr>
      <vt:lpstr>Adou Konaté</vt:lpstr>
      <vt:lpstr>Compensation Adou Konaté</vt:lpstr>
      <vt:lpstr>Sissoko</vt:lpstr>
      <vt:lpstr>Petro Golf</vt:lpstr>
      <vt:lpstr>Mohamed Bathily</vt:lpstr>
      <vt:lpstr>Yara</vt:lpstr>
      <vt:lpstr>Bah Bathily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Utilisateur</cp:lastModifiedBy>
  <cp:lastPrinted>2024-09-30T16:45:32Z</cp:lastPrinted>
  <dcterms:created xsi:type="dcterms:W3CDTF">2023-07-14T17:13:58Z</dcterms:created>
  <dcterms:modified xsi:type="dcterms:W3CDTF">2024-09-30T21:36:02Z</dcterms:modified>
</cp:coreProperties>
</file>